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DieseArbeitsmappe" defaultThemeVersion="124226"/>
  <mc:AlternateContent xmlns:mc="http://schemas.openxmlformats.org/markup-compatibility/2006">
    <mc:Choice Requires="x15">
      <x15ac:absPath xmlns:x15ac="http://schemas.microsoft.com/office/spreadsheetml/2010/11/ac" url="Y:\Abt_5\Ref_53\Informationsordner\§ältere Ordner\Abrechnungsprogramm\kfa und zkfa\"/>
    </mc:Choice>
  </mc:AlternateContent>
  <xr:revisionPtr revIDLastSave="0" documentId="13_ncr:1_{6DF4CD7D-62A1-4CB6-A328-4F44EB65547C}" xr6:coauthVersionLast="47" xr6:coauthVersionMax="47" xr10:uidLastSave="{00000000-0000-0000-0000-000000000000}"/>
  <bookViews>
    <workbookView xWindow="-120" yWindow="-120" windowWidth="29040" windowHeight="18240" tabRatio="700" xr2:uid="{00000000-000D-0000-FFFF-FFFF00000000}"/>
  </bookViews>
  <sheets>
    <sheet name="Anleitung" sheetId="6" r:id="rId1"/>
    <sheet name="Allgemeines" sheetId="5" r:id="rId2"/>
    <sheet name="Personal" sheetId="3" r:id="rId3"/>
    <sheet name="Kinder Zuschuss" sheetId="1" r:id="rId4"/>
    <sheet name="Anträge" sheetId="4" r:id="rId5"/>
    <sheet name="Bescheid" sheetId="8" r:id="rId6"/>
    <sheet name="Bescheid_Bundesmittel" sheetId="9" r:id="rId7"/>
    <sheet name="Fördertabellen" sheetId="2" r:id="rId8"/>
    <sheet name="Daten" sheetId="7" r:id="rId9"/>
  </sheets>
  <definedNames>
    <definedName name="_xlnm.Print_Area" localSheetId="1">Allgemeines!$A$1:$G$33</definedName>
    <definedName name="_xlnm.Print_Area" localSheetId="4">Anträge!$D$1:$N$81</definedName>
    <definedName name="_xlnm.Print_Area" localSheetId="5">Bescheid!$D$1:$N$83</definedName>
    <definedName name="_xlnm.Print_Area" localSheetId="6">Bescheid_Bundesmittel!$D$1:$N$71</definedName>
    <definedName name="_xlnm.Print_Area" localSheetId="3">'Kinder Zuschuss'!$A$1:$BB$31</definedName>
    <definedName name="Gemeinden">Allgemeines!$B$23:$B$31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8" l="1"/>
  <c r="D44" i="4"/>
  <c r="D43" i="8"/>
  <c r="BC13" i="1"/>
  <c r="BC12" i="1"/>
  <c r="BC11" i="1"/>
  <c r="BC10" i="1"/>
  <c r="BC9" i="1"/>
  <c r="BC8" i="1"/>
  <c r="BC7" i="1"/>
  <c r="BC6" i="1"/>
  <c r="BC5" i="1"/>
  <c r="BB15" i="1"/>
  <c r="F38" i="4"/>
  <c r="F41" i="8"/>
  <c r="D54" i="8"/>
  <c r="AX24" i="1"/>
  <c r="BX8" i="7" s="1"/>
  <c r="R19" i="1"/>
  <c r="W18" i="1"/>
  <c r="AG15" i="1"/>
  <c r="AP14" i="1"/>
  <c r="P14" i="1"/>
  <c r="B21" i="2"/>
  <c r="C27" i="2" s="1"/>
  <c r="K24" i="2"/>
  <c r="B13" i="1"/>
  <c r="A13" i="1"/>
  <c r="B12" i="1"/>
  <c r="A12" i="1"/>
  <c r="B11" i="1"/>
  <c r="A11" i="1"/>
  <c r="B10" i="1"/>
  <c r="AL17" i="1" s="1"/>
  <c r="CJ5" i="7" s="1"/>
  <c r="A10" i="1"/>
  <c r="B9" i="1"/>
  <c r="A9" i="1"/>
  <c r="B8" i="1"/>
  <c r="A8" i="1"/>
  <c r="B7" i="1"/>
  <c r="A7" i="1"/>
  <c r="B6" i="1"/>
  <c r="A6" i="1"/>
  <c r="B5" i="1"/>
  <c r="AO17" i="1" s="1"/>
  <c r="CJ8" i="7" s="1"/>
  <c r="A5" i="1"/>
  <c r="AH3" i="1"/>
  <c r="X3" i="1"/>
  <c r="N3" i="1"/>
  <c r="AQ2" i="1"/>
  <c r="AG2" i="1"/>
  <c r="W2" i="1"/>
  <c r="M2" i="1"/>
  <c r="C2" i="1"/>
  <c r="V1" i="1"/>
  <c r="D4" i="1"/>
  <c r="AH4" i="1"/>
  <c r="D40" i="4"/>
  <c r="D17" i="9"/>
  <c r="D56" i="9" s="1"/>
  <c r="D32" i="9"/>
  <c r="D29" i="9"/>
  <c r="I29" i="9"/>
  <c r="E29" i="9"/>
  <c r="F29" i="9"/>
  <c r="G29" i="9"/>
  <c r="M29" i="9" s="1"/>
  <c r="H29" i="9"/>
  <c r="J29" i="9"/>
  <c r="K29" i="9"/>
  <c r="L29" i="9"/>
  <c r="B16" i="9"/>
  <c r="K3" i="9"/>
  <c r="B17" i="9"/>
  <c r="K4" i="9" s="1"/>
  <c r="B18" i="9"/>
  <c r="B19" i="9"/>
  <c r="D50" i="9" s="1"/>
  <c r="B20" i="9"/>
  <c r="K9" i="9"/>
  <c r="B21" i="9"/>
  <c r="K10" i="9" s="1"/>
  <c r="B22" i="9"/>
  <c r="B23" i="9"/>
  <c r="K11" i="9"/>
  <c r="B24" i="9"/>
  <c r="K6" i="9"/>
  <c r="B15" i="9"/>
  <c r="K54" i="9" s="1"/>
  <c r="E63" i="9"/>
  <c r="E62" i="9"/>
  <c r="E61" i="9"/>
  <c r="E60" i="9"/>
  <c r="M50" i="9"/>
  <c r="B2" i="2"/>
  <c r="I13" i="2" s="1"/>
  <c r="K5" i="2"/>
  <c r="AR3" i="1"/>
  <c r="I36" i="9"/>
  <c r="F36" i="9"/>
  <c r="G36" i="9"/>
  <c r="I35" i="9"/>
  <c r="F35" i="9"/>
  <c r="G35" i="9" s="1"/>
  <c r="D28" i="9"/>
  <c r="E28" i="9"/>
  <c r="F28" i="9"/>
  <c r="G28" i="9"/>
  <c r="H28" i="9"/>
  <c r="I28" i="9"/>
  <c r="J28" i="9"/>
  <c r="K28" i="9"/>
  <c r="L28" i="9"/>
  <c r="B43" i="9"/>
  <c r="K14" i="9"/>
  <c r="E14" i="9"/>
  <c r="D14" i="9"/>
  <c r="D13" i="9"/>
  <c r="D12" i="9"/>
  <c r="A12" i="9"/>
  <c r="D11" i="9"/>
  <c r="A11" i="9"/>
  <c r="A10" i="9"/>
  <c r="A9" i="9"/>
  <c r="A8" i="9"/>
  <c r="A7" i="9"/>
  <c r="A6" i="9"/>
  <c r="A5" i="9"/>
  <c r="A4" i="9"/>
  <c r="AX26" i="1"/>
  <c r="BZ3" i="7" s="1"/>
  <c r="K68" i="4"/>
  <c r="D18" i="8"/>
  <c r="D76" i="8" s="1"/>
  <c r="K75" i="8"/>
  <c r="K74" i="8"/>
  <c r="E83" i="8"/>
  <c r="E82" i="8"/>
  <c r="E81" i="8"/>
  <c r="E80" i="8"/>
  <c r="D20" i="4"/>
  <c r="D70" i="4"/>
  <c r="K69" i="4"/>
  <c r="K67" i="4"/>
  <c r="E77" i="4"/>
  <c r="E76" i="4"/>
  <c r="E75" i="4"/>
  <c r="E74" i="4"/>
  <c r="E20" i="5"/>
  <c r="E18" i="5"/>
  <c r="AQ15" i="1"/>
  <c r="BA15" i="1"/>
  <c r="L26" i="4" s="1"/>
  <c r="A9" i="4"/>
  <c r="A10" i="4"/>
  <c r="A11" i="4"/>
  <c r="A12" i="4"/>
  <c r="A13" i="4"/>
  <c r="A14" i="4"/>
  <c r="A15" i="4"/>
  <c r="A16" i="4"/>
  <c r="A8" i="4"/>
  <c r="K16" i="4"/>
  <c r="K9" i="4"/>
  <c r="K8" i="4"/>
  <c r="K1" i="4"/>
  <c r="D9" i="4"/>
  <c r="K3" i="4"/>
  <c r="K4" i="4"/>
  <c r="M64" i="4"/>
  <c r="D14" i="4"/>
  <c r="E14" i="4"/>
  <c r="I28" i="4"/>
  <c r="I29" i="4"/>
  <c r="I30" i="4"/>
  <c r="I31" i="4"/>
  <c r="I32" i="4"/>
  <c r="I33" i="4"/>
  <c r="I34" i="4"/>
  <c r="I35" i="4"/>
  <c r="I27" i="4"/>
  <c r="I36" i="4" s="1"/>
  <c r="H28" i="4"/>
  <c r="H36" i="4"/>
  <c r="E28" i="4"/>
  <c r="J28" i="4" s="1"/>
  <c r="F28" i="4"/>
  <c r="G28" i="4"/>
  <c r="H29" i="4"/>
  <c r="H30" i="4"/>
  <c r="H31" i="4"/>
  <c r="H32" i="4"/>
  <c r="H33" i="4"/>
  <c r="H34" i="4"/>
  <c r="H35" i="4"/>
  <c r="H27" i="4"/>
  <c r="G29" i="4"/>
  <c r="G36" i="4" s="1"/>
  <c r="G30" i="4"/>
  <c r="G31" i="4"/>
  <c r="J31" i="4" s="1"/>
  <c r="G32" i="4"/>
  <c r="G33" i="4"/>
  <c r="G34" i="4"/>
  <c r="G35" i="4"/>
  <c r="G27" i="4"/>
  <c r="F29" i="4"/>
  <c r="F30" i="4"/>
  <c r="F36" i="4" s="1"/>
  <c r="F31" i="4"/>
  <c r="F32" i="4"/>
  <c r="F33" i="4"/>
  <c r="J33" i="4" s="1"/>
  <c r="F34" i="4"/>
  <c r="J34" i="4"/>
  <c r="F35" i="4"/>
  <c r="F27" i="4"/>
  <c r="E29" i="4"/>
  <c r="J29" i="4" s="1"/>
  <c r="E30" i="4"/>
  <c r="J30" i="4" s="1"/>
  <c r="E31" i="4"/>
  <c r="E32" i="4"/>
  <c r="J32" i="4"/>
  <c r="E33" i="4"/>
  <c r="E34" i="4"/>
  <c r="E35" i="4"/>
  <c r="E27" i="4"/>
  <c r="J27" i="4" s="1"/>
  <c r="D13" i="4"/>
  <c r="D12" i="4"/>
  <c r="D11" i="4"/>
  <c r="M10" i="4"/>
  <c r="K10" i="4"/>
  <c r="K13" i="4"/>
  <c r="K14" i="4"/>
  <c r="K12" i="4"/>
  <c r="I26" i="4"/>
  <c r="H26" i="4"/>
  <c r="G26" i="4"/>
  <c r="F26" i="4"/>
  <c r="E26" i="4"/>
  <c r="D28" i="4"/>
  <c r="D29" i="4"/>
  <c r="D30" i="4"/>
  <c r="D31" i="4"/>
  <c r="D32" i="4"/>
  <c r="D33" i="4"/>
  <c r="D34" i="4"/>
  <c r="D35" i="4"/>
  <c r="D27" i="4"/>
  <c r="D64" i="4"/>
  <c r="K6" i="4"/>
  <c r="A5" i="8"/>
  <c r="A6" i="8"/>
  <c r="A7" i="8"/>
  <c r="A8" i="8"/>
  <c r="A9" i="8"/>
  <c r="A10" i="8"/>
  <c r="A11" i="8"/>
  <c r="A12" i="8"/>
  <c r="A4" i="8"/>
  <c r="I47" i="8"/>
  <c r="I46" i="8"/>
  <c r="B35" i="8"/>
  <c r="A36" i="8" s="1"/>
  <c r="K14" i="8"/>
  <c r="A27" i="8"/>
  <c r="F47" i="8"/>
  <c r="G47" i="8"/>
  <c r="F46" i="8"/>
  <c r="G46" i="8"/>
  <c r="F19" i="8"/>
  <c r="E30" i="8"/>
  <c r="J30" i="8" s="1"/>
  <c r="E31" i="8"/>
  <c r="F31" i="8"/>
  <c r="G31" i="8"/>
  <c r="J31" i="8" s="1"/>
  <c r="H31" i="8"/>
  <c r="I31" i="8"/>
  <c r="E32" i="8"/>
  <c r="E39" i="8" s="1"/>
  <c r="E33" i="8"/>
  <c r="F33" i="8"/>
  <c r="G33" i="8"/>
  <c r="J33" i="8" s="1"/>
  <c r="H33" i="8"/>
  <c r="I33" i="8"/>
  <c r="E34" i="8"/>
  <c r="J34" i="8" s="1"/>
  <c r="E35" i="8"/>
  <c r="F35" i="8"/>
  <c r="G35" i="8"/>
  <c r="H35" i="8"/>
  <c r="I35" i="8"/>
  <c r="J35" i="8"/>
  <c r="E36" i="8"/>
  <c r="E37" i="8"/>
  <c r="J37" i="8" s="1"/>
  <c r="E38" i="8"/>
  <c r="J38" i="8" s="1"/>
  <c r="F32" i="8"/>
  <c r="J32" i="8" s="1"/>
  <c r="G32" i="8"/>
  <c r="H32" i="8"/>
  <c r="I32" i="8"/>
  <c r="D27" i="8"/>
  <c r="D70" i="8"/>
  <c r="K11" i="8"/>
  <c r="K10" i="8"/>
  <c r="K9" i="8"/>
  <c r="K6" i="8"/>
  <c r="K4" i="8"/>
  <c r="K3" i="8"/>
  <c r="K1" i="8"/>
  <c r="D9" i="8" s="1"/>
  <c r="E14" i="8"/>
  <c r="D14" i="8"/>
  <c r="D13" i="8"/>
  <c r="D12" i="8"/>
  <c r="D11" i="8"/>
  <c r="M70" i="8"/>
  <c r="F30" i="8"/>
  <c r="F39" i="8" s="1"/>
  <c r="F34" i="8"/>
  <c r="F36" i="8"/>
  <c r="J36" i="8" s="1"/>
  <c r="F37" i="8"/>
  <c r="F38" i="8"/>
  <c r="G38" i="8"/>
  <c r="H38" i="8"/>
  <c r="I38" i="8"/>
  <c r="G30" i="8"/>
  <c r="G39" i="8" s="1"/>
  <c r="G34" i="8"/>
  <c r="G36" i="8"/>
  <c r="G37" i="8"/>
  <c r="H37" i="8"/>
  <c r="I37" i="8"/>
  <c r="H30" i="8"/>
  <c r="H39" i="8" s="1"/>
  <c r="H34" i="8"/>
  <c r="I34" i="8"/>
  <c r="H36" i="8"/>
  <c r="I36" i="8"/>
  <c r="I30" i="8"/>
  <c r="I39" i="8" s="1"/>
  <c r="D38" i="8"/>
  <c r="D37" i="8"/>
  <c r="D36" i="8"/>
  <c r="D35" i="8"/>
  <c r="D34" i="8"/>
  <c r="D33" i="8"/>
  <c r="D32" i="8"/>
  <c r="D31" i="8"/>
  <c r="D30" i="8"/>
  <c r="I29" i="8"/>
  <c r="H29" i="8"/>
  <c r="G29" i="8"/>
  <c r="F29" i="8"/>
  <c r="E29" i="8"/>
  <c r="CI2" i="7"/>
  <c r="CI3" i="7"/>
  <c r="CI4" i="7"/>
  <c r="CI5" i="7"/>
  <c r="CI6" i="7"/>
  <c r="CI7" i="7"/>
  <c r="CI8" i="7"/>
  <c r="CI9" i="7"/>
  <c r="CI1" i="7"/>
  <c r="CH2" i="7"/>
  <c r="CH3" i="7"/>
  <c r="CH4" i="7"/>
  <c r="CH5" i="7"/>
  <c r="CH6" i="7"/>
  <c r="CH7" i="7"/>
  <c r="CH8" i="7"/>
  <c r="CH9" i="7"/>
  <c r="CH1" i="7"/>
  <c r="CG2" i="7"/>
  <c r="CG3" i="7"/>
  <c r="CG4" i="7"/>
  <c r="CG5" i="7"/>
  <c r="CG6" i="7"/>
  <c r="CG7" i="7"/>
  <c r="CG8" i="7"/>
  <c r="CG9" i="7"/>
  <c r="CG1" i="7"/>
  <c r="CF2" i="7"/>
  <c r="CF3" i="7"/>
  <c r="CF4" i="7"/>
  <c r="CF5" i="7"/>
  <c r="CF6" i="7"/>
  <c r="CF7" i="7"/>
  <c r="CF8" i="7"/>
  <c r="CF9" i="7"/>
  <c r="CF1" i="7"/>
  <c r="CE2" i="7"/>
  <c r="CE3" i="7"/>
  <c r="CE4" i="7"/>
  <c r="CE5" i="7"/>
  <c r="CE6" i="7"/>
  <c r="CE7" i="7"/>
  <c r="CE8" i="7"/>
  <c r="CE9" i="7"/>
  <c r="CE1" i="7"/>
  <c r="CD2" i="7"/>
  <c r="CD3" i="7"/>
  <c r="CD4" i="7"/>
  <c r="CD5" i="7"/>
  <c r="CD6" i="7"/>
  <c r="CD7" i="7"/>
  <c r="CD8" i="7"/>
  <c r="CD9" i="7"/>
  <c r="CD1" i="7"/>
  <c r="A1" i="7"/>
  <c r="BO9" i="7"/>
  <c r="BN9" i="7"/>
  <c r="BM9" i="7"/>
  <c r="BL9" i="7"/>
  <c r="BK9" i="7"/>
  <c r="BJ9" i="7"/>
  <c r="BI9" i="7"/>
  <c r="BH9" i="7"/>
  <c r="BG9" i="7"/>
  <c r="BF9" i="7"/>
  <c r="BE9" i="7"/>
  <c r="BD9" i="7"/>
  <c r="BC9" i="7"/>
  <c r="BB9" i="7"/>
  <c r="BA9" i="7"/>
  <c r="AZ9" i="7"/>
  <c r="AY9" i="7"/>
  <c r="AX9" i="7"/>
  <c r="AW9" i="7"/>
  <c r="AV9" i="7"/>
  <c r="AU9" i="7"/>
  <c r="AT9" i="7"/>
  <c r="AS9" i="7"/>
  <c r="AR9" i="7"/>
  <c r="AQ9" i="7"/>
  <c r="AP9" i="7"/>
  <c r="AO9" i="7"/>
  <c r="AN9" i="7"/>
  <c r="AM9" i="7"/>
  <c r="AL9" i="7"/>
  <c r="AK9" i="7"/>
  <c r="AJ9" i="7"/>
  <c r="AI9" i="7"/>
  <c r="AH9" i="7"/>
  <c r="AG9" i="7"/>
  <c r="AF9" i="7"/>
  <c r="AE9" i="7"/>
  <c r="AD9" i="7"/>
  <c r="AC9" i="7"/>
  <c r="AB9" i="7"/>
  <c r="AA9" i="7"/>
  <c r="Z9" i="7"/>
  <c r="Y9" i="7"/>
  <c r="CC2" i="7"/>
  <c r="CC3" i="7"/>
  <c r="CC4" i="7"/>
  <c r="CC5" i="7"/>
  <c r="CC6" i="7"/>
  <c r="CC7" i="7"/>
  <c r="CC8" i="7"/>
  <c r="CC9" i="7"/>
  <c r="AE2" i="7"/>
  <c r="AD2" i="7"/>
  <c r="AC2" i="7"/>
  <c r="AB2" i="7"/>
  <c r="AA2" i="7"/>
  <c r="Z2" i="7"/>
  <c r="Y2" i="7"/>
  <c r="AF1" i="7"/>
  <c r="AF2" i="7"/>
  <c r="AF3" i="7"/>
  <c r="AF4" i="7"/>
  <c r="AF5" i="7"/>
  <c r="AF6" i="7"/>
  <c r="AF7" i="7"/>
  <c r="AF8" i="7"/>
  <c r="AO1" i="7"/>
  <c r="AO2" i="7"/>
  <c r="AO3" i="7"/>
  <c r="AO4" i="7"/>
  <c r="AO5" i="7"/>
  <c r="AO6" i="7"/>
  <c r="AO7" i="7"/>
  <c r="AO8" i="7"/>
  <c r="AX1" i="7"/>
  <c r="AX2" i="7"/>
  <c r="AX3" i="7"/>
  <c r="AX4" i="7"/>
  <c r="AX5" i="7"/>
  <c r="AX6" i="7"/>
  <c r="AX7" i="7"/>
  <c r="AX8" i="7"/>
  <c r="BG1" i="7"/>
  <c r="BG2" i="7"/>
  <c r="BG3" i="7"/>
  <c r="BG4" i="7"/>
  <c r="BG5" i="7"/>
  <c r="BG6" i="7"/>
  <c r="BG7" i="7"/>
  <c r="BG8" i="7"/>
  <c r="AG1" i="7"/>
  <c r="AG2" i="7"/>
  <c r="AG3" i="7"/>
  <c r="AG4" i="7"/>
  <c r="AG5" i="7"/>
  <c r="AG6" i="7"/>
  <c r="AG7" i="7"/>
  <c r="AG8" i="7"/>
  <c r="AP1" i="7"/>
  <c r="AP2" i="7"/>
  <c r="AP3" i="7"/>
  <c r="AP4" i="7"/>
  <c r="AP5" i="7"/>
  <c r="AP6" i="7"/>
  <c r="AP7" i="7"/>
  <c r="AP8" i="7"/>
  <c r="AY1" i="7"/>
  <c r="AY2" i="7"/>
  <c r="AY3" i="7"/>
  <c r="AY4" i="7"/>
  <c r="AY5" i="7"/>
  <c r="AY6" i="7"/>
  <c r="AY7" i="7"/>
  <c r="AY8" i="7"/>
  <c r="BH1" i="7"/>
  <c r="BH2" i="7"/>
  <c r="BH3" i="7"/>
  <c r="BH4" i="7"/>
  <c r="BH5" i="7"/>
  <c r="BH6" i="7"/>
  <c r="BH7" i="7"/>
  <c r="BH8" i="7"/>
  <c r="AH1" i="7"/>
  <c r="AH2" i="7"/>
  <c r="AH3" i="7"/>
  <c r="AH4" i="7"/>
  <c r="AH5" i="7"/>
  <c r="AH6" i="7"/>
  <c r="AH7" i="7"/>
  <c r="AH8" i="7"/>
  <c r="AQ1" i="7"/>
  <c r="AQ2" i="7"/>
  <c r="AQ3" i="7"/>
  <c r="AQ4" i="7"/>
  <c r="AQ5" i="7"/>
  <c r="AQ6" i="7"/>
  <c r="AQ7" i="7"/>
  <c r="AQ8" i="7"/>
  <c r="AZ1" i="7"/>
  <c r="AZ2" i="7"/>
  <c r="AZ3" i="7"/>
  <c r="AZ4" i="7"/>
  <c r="AZ5" i="7"/>
  <c r="AZ6" i="7"/>
  <c r="AZ7" i="7"/>
  <c r="AZ8" i="7"/>
  <c r="BI1" i="7"/>
  <c r="BI2" i="7"/>
  <c r="BI3" i="7"/>
  <c r="BI4" i="7"/>
  <c r="BI5" i="7"/>
  <c r="BI6" i="7"/>
  <c r="BI7" i="7"/>
  <c r="BI8" i="7"/>
  <c r="AI1" i="7"/>
  <c r="AI2" i="7"/>
  <c r="AI3" i="7"/>
  <c r="AI4" i="7"/>
  <c r="AI5" i="7"/>
  <c r="AI6" i="7"/>
  <c r="AI7" i="7"/>
  <c r="AI8" i="7"/>
  <c r="AR1" i="7"/>
  <c r="AR2" i="7"/>
  <c r="AR3" i="7"/>
  <c r="AR4" i="7"/>
  <c r="AR5" i="7"/>
  <c r="AR6" i="7"/>
  <c r="AR7" i="7"/>
  <c r="AR8" i="7"/>
  <c r="BA1" i="7"/>
  <c r="BA2" i="7"/>
  <c r="BA3" i="7"/>
  <c r="BA4" i="7"/>
  <c r="BA5" i="7"/>
  <c r="BA6" i="7"/>
  <c r="BA7" i="7"/>
  <c r="BA8" i="7"/>
  <c r="BJ1" i="7"/>
  <c r="BJ2" i="7"/>
  <c r="BJ3" i="7"/>
  <c r="BJ4" i="7"/>
  <c r="BJ5" i="7"/>
  <c r="BJ6" i="7"/>
  <c r="BJ7" i="7"/>
  <c r="BJ8" i="7"/>
  <c r="AJ1" i="7"/>
  <c r="AJ2" i="7"/>
  <c r="AJ3" i="7"/>
  <c r="AJ4" i="7"/>
  <c r="AJ5" i="7"/>
  <c r="AJ6" i="7"/>
  <c r="AJ7" i="7"/>
  <c r="AJ8" i="7"/>
  <c r="AS1" i="7"/>
  <c r="AS2" i="7"/>
  <c r="AS3" i="7"/>
  <c r="AS4" i="7"/>
  <c r="AS5" i="7"/>
  <c r="AS6" i="7"/>
  <c r="AS7" i="7"/>
  <c r="AS8" i="7"/>
  <c r="BB1" i="7"/>
  <c r="BB2" i="7"/>
  <c r="BB3" i="7"/>
  <c r="BB4" i="7"/>
  <c r="BB5" i="7"/>
  <c r="BB6" i="7"/>
  <c r="BB7" i="7"/>
  <c r="BB8" i="7"/>
  <c r="BK1" i="7"/>
  <c r="BK2" i="7"/>
  <c r="BK3" i="7"/>
  <c r="BK4" i="7"/>
  <c r="BK5" i="7"/>
  <c r="BK6" i="7"/>
  <c r="BK7" i="7"/>
  <c r="BK8" i="7"/>
  <c r="AK1" i="7"/>
  <c r="AK2" i="7"/>
  <c r="AK3" i="7"/>
  <c r="AK4" i="7"/>
  <c r="AK5" i="7"/>
  <c r="AK6" i="7"/>
  <c r="AK7" i="7"/>
  <c r="AK8" i="7"/>
  <c r="AT1" i="7"/>
  <c r="AT2" i="7"/>
  <c r="AT3" i="7"/>
  <c r="AT4" i="7"/>
  <c r="AT5" i="7"/>
  <c r="AT6" i="7"/>
  <c r="AT7" i="7"/>
  <c r="AT8" i="7"/>
  <c r="BC1" i="7"/>
  <c r="BC2" i="7"/>
  <c r="BC3" i="7"/>
  <c r="BC4" i="7"/>
  <c r="BC5" i="7"/>
  <c r="BC6" i="7"/>
  <c r="BC7" i="7"/>
  <c r="BC8" i="7"/>
  <c r="BL1" i="7"/>
  <c r="BL2" i="7"/>
  <c r="BL3" i="7"/>
  <c r="BL4" i="7"/>
  <c r="BL5" i="7"/>
  <c r="BL6" i="7"/>
  <c r="BL7" i="7"/>
  <c r="BL8" i="7"/>
  <c r="AL1" i="7"/>
  <c r="AL2" i="7"/>
  <c r="AL3" i="7"/>
  <c r="AL4" i="7"/>
  <c r="AL5" i="7"/>
  <c r="AL6" i="7"/>
  <c r="AL7" i="7"/>
  <c r="AL8" i="7"/>
  <c r="AU1" i="7"/>
  <c r="AU2" i="7"/>
  <c r="AU3" i="7"/>
  <c r="AU4" i="7"/>
  <c r="AU5" i="7"/>
  <c r="AU6" i="7"/>
  <c r="AU7" i="7"/>
  <c r="AU8" i="7"/>
  <c r="BD1" i="7"/>
  <c r="BD2" i="7"/>
  <c r="BD3" i="7"/>
  <c r="BD4" i="7"/>
  <c r="BD5" i="7"/>
  <c r="BD6" i="7"/>
  <c r="BD7" i="7"/>
  <c r="BD8" i="7"/>
  <c r="BM1" i="7"/>
  <c r="BM2" i="7"/>
  <c r="BM3" i="7"/>
  <c r="BM4" i="7"/>
  <c r="BM5" i="7"/>
  <c r="BM6" i="7"/>
  <c r="BM7" i="7"/>
  <c r="BM8" i="7"/>
  <c r="AM1" i="7"/>
  <c r="AM2" i="7"/>
  <c r="AM3" i="7"/>
  <c r="AM4" i="7"/>
  <c r="AM5" i="7"/>
  <c r="AM6" i="7"/>
  <c r="AM7" i="7"/>
  <c r="AM8" i="7"/>
  <c r="AV1" i="7"/>
  <c r="AV2" i="7"/>
  <c r="AV3" i="7"/>
  <c r="AV4" i="7"/>
  <c r="AV5" i="7"/>
  <c r="AV6" i="7"/>
  <c r="AV7" i="7"/>
  <c r="AV8" i="7"/>
  <c r="BE1" i="7"/>
  <c r="BE2" i="7"/>
  <c r="BE3" i="7"/>
  <c r="BE4" i="7"/>
  <c r="BE5" i="7"/>
  <c r="BE6" i="7"/>
  <c r="BE7" i="7"/>
  <c r="BE8" i="7"/>
  <c r="BN1" i="7"/>
  <c r="BN2" i="7"/>
  <c r="BN3" i="7"/>
  <c r="BN4" i="7"/>
  <c r="BN5" i="7"/>
  <c r="BN6" i="7"/>
  <c r="BN7" i="7"/>
  <c r="BN8" i="7"/>
  <c r="AN1" i="7"/>
  <c r="AN2" i="7"/>
  <c r="AN3" i="7"/>
  <c r="AN4" i="7"/>
  <c r="AN5" i="7"/>
  <c r="AN6" i="7"/>
  <c r="AN7" i="7"/>
  <c r="AN8" i="7"/>
  <c r="AW1" i="7"/>
  <c r="AW2" i="7"/>
  <c r="AW3" i="7"/>
  <c r="AW4" i="7"/>
  <c r="AW5" i="7"/>
  <c r="AW6" i="7"/>
  <c r="AW7" i="7"/>
  <c r="AW8" i="7"/>
  <c r="BF1" i="7"/>
  <c r="BF2" i="7"/>
  <c r="BF3" i="7"/>
  <c r="BF4" i="7"/>
  <c r="BF5" i="7"/>
  <c r="BF6" i="7"/>
  <c r="BF7" i="7"/>
  <c r="BF8" i="7"/>
  <c r="BO1" i="7"/>
  <c r="BO2" i="7"/>
  <c r="BO3" i="7"/>
  <c r="BO4" i="7"/>
  <c r="BO5" i="7"/>
  <c r="BO6" i="7"/>
  <c r="BO7" i="7"/>
  <c r="BO8" i="7"/>
  <c r="Y1" i="7"/>
  <c r="Y3" i="7"/>
  <c r="Y4" i="7"/>
  <c r="Y5" i="7"/>
  <c r="Y6" i="7"/>
  <c r="Y7" i="7"/>
  <c r="Y8" i="7"/>
  <c r="Z1" i="7"/>
  <c r="Z3" i="7"/>
  <c r="Z4" i="7"/>
  <c r="Z5" i="7"/>
  <c r="Z6" i="7"/>
  <c r="Z7" i="7"/>
  <c r="Z8" i="7"/>
  <c r="AA1" i="7"/>
  <c r="AA3" i="7"/>
  <c r="AA4" i="7"/>
  <c r="AA5" i="7"/>
  <c r="AA6" i="7"/>
  <c r="AA7" i="7"/>
  <c r="AA8" i="7"/>
  <c r="AB1" i="7"/>
  <c r="AB3" i="7"/>
  <c r="AB4" i="7"/>
  <c r="AB5" i="7"/>
  <c r="AB6" i="7"/>
  <c r="AB7" i="7"/>
  <c r="AB8" i="7"/>
  <c r="AC1" i="7"/>
  <c r="AC3" i="7"/>
  <c r="AC4" i="7"/>
  <c r="AC5" i="7"/>
  <c r="AC6" i="7"/>
  <c r="AC7" i="7"/>
  <c r="AC8" i="7"/>
  <c r="AD1" i="7"/>
  <c r="AD3" i="7"/>
  <c r="AD4" i="7"/>
  <c r="AD5" i="7"/>
  <c r="AD6" i="7"/>
  <c r="AD7" i="7"/>
  <c r="AD8" i="7"/>
  <c r="AE1" i="7"/>
  <c r="AE3" i="7"/>
  <c r="AE4" i="7"/>
  <c r="AE5" i="7"/>
  <c r="AE6" i="7"/>
  <c r="AE7" i="7"/>
  <c r="AE8" i="7"/>
  <c r="N2" i="7"/>
  <c r="O2" i="7"/>
  <c r="P2" i="7"/>
  <c r="Q2" i="7"/>
  <c r="R2" i="7"/>
  <c r="S2" i="7"/>
  <c r="T2" i="7"/>
  <c r="U2" i="7"/>
  <c r="V2" i="7"/>
  <c r="W2" i="7"/>
  <c r="X2" i="7"/>
  <c r="N3" i="7"/>
  <c r="O3" i="7"/>
  <c r="P3" i="7"/>
  <c r="Q3" i="7"/>
  <c r="R3" i="7"/>
  <c r="S3" i="7"/>
  <c r="T3" i="7"/>
  <c r="U3" i="7"/>
  <c r="V3" i="7"/>
  <c r="W3" i="7"/>
  <c r="X3" i="7"/>
  <c r="N4" i="7"/>
  <c r="O4" i="7"/>
  <c r="P4" i="7"/>
  <c r="Q4" i="7"/>
  <c r="R4" i="7"/>
  <c r="S4" i="7"/>
  <c r="T4" i="7"/>
  <c r="U4" i="7"/>
  <c r="V4" i="7"/>
  <c r="W4" i="7"/>
  <c r="X4" i="7"/>
  <c r="N5" i="7"/>
  <c r="O5" i="7"/>
  <c r="P5" i="7"/>
  <c r="Q5" i="7"/>
  <c r="R5" i="7"/>
  <c r="S5" i="7"/>
  <c r="T5" i="7"/>
  <c r="U5" i="7"/>
  <c r="V5" i="7"/>
  <c r="W5" i="7"/>
  <c r="X5" i="7"/>
  <c r="N6" i="7"/>
  <c r="O6" i="7"/>
  <c r="P6" i="7"/>
  <c r="Q6" i="7"/>
  <c r="R6" i="7"/>
  <c r="S6" i="7"/>
  <c r="T6" i="7"/>
  <c r="U6" i="7"/>
  <c r="V6" i="7"/>
  <c r="W6" i="7"/>
  <c r="X6" i="7"/>
  <c r="N7" i="7"/>
  <c r="O7" i="7"/>
  <c r="P7" i="7"/>
  <c r="Q7" i="7"/>
  <c r="R7" i="7"/>
  <c r="S7" i="7"/>
  <c r="T7" i="7"/>
  <c r="U7" i="7"/>
  <c r="V7" i="7"/>
  <c r="W7" i="7"/>
  <c r="X7" i="7"/>
  <c r="N8" i="7"/>
  <c r="O8" i="7"/>
  <c r="P8" i="7"/>
  <c r="Q8" i="7"/>
  <c r="R8" i="7"/>
  <c r="S8" i="7"/>
  <c r="T8" i="7"/>
  <c r="U8" i="7"/>
  <c r="V8" i="7"/>
  <c r="W8" i="7"/>
  <c r="X8" i="7"/>
  <c r="N9" i="7"/>
  <c r="O9" i="7"/>
  <c r="P9" i="7"/>
  <c r="Q9" i="7"/>
  <c r="R9" i="7"/>
  <c r="S9" i="7"/>
  <c r="T9" i="7"/>
  <c r="U9" i="7"/>
  <c r="V9" i="7"/>
  <c r="W9" i="7"/>
  <c r="X9" i="7"/>
  <c r="X1" i="7"/>
  <c r="W1" i="7"/>
  <c r="V1" i="7"/>
  <c r="U1" i="7"/>
  <c r="T1" i="7"/>
  <c r="S1" i="7"/>
  <c r="R1" i="7"/>
  <c r="Q1" i="7"/>
  <c r="P1" i="7"/>
  <c r="O1" i="7"/>
  <c r="N1" i="7"/>
  <c r="M2" i="7"/>
  <c r="M3" i="7"/>
  <c r="M4" i="7"/>
  <c r="M5" i="7"/>
  <c r="M6" i="7"/>
  <c r="M7" i="7"/>
  <c r="M8" i="7"/>
  <c r="M9" i="7"/>
  <c r="M1" i="7"/>
  <c r="L2" i="7"/>
  <c r="L3" i="7"/>
  <c r="L4" i="7"/>
  <c r="L5" i="7"/>
  <c r="L6" i="7"/>
  <c r="L7" i="7"/>
  <c r="L8" i="7"/>
  <c r="L9" i="7"/>
  <c r="L1" i="7"/>
  <c r="K2" i="7"/>
  <c r="K3" i="7"/>
  <c r="K4" i="7"/>
  <c r="K5" i="7"/>
  <c r="K6" i="7"/>
  <c r="K7" i="7"/>
  <c r="K8" i="7"/>
  <c r="K9" i="7"/>
  <c r="K1" i="7"/>
  <c r="J2" i="7"/>
  <c r="J3" i="7"/>
  <c r="J4" i="7"/>
  <c r="J5" i="7"/>
  <c r="J6" i="7"/>
  <c r="J7" i="7"/>
  <c r="J8" i="7"/>
  <c r="J9" i="7"/>
  <c r="J1" i="7"/>
  <c r="I2" i="7"/>
  <c r="I3" i="7"/>
  <c r="I4" i="7"/>
  <c r="I5" i="7"/>
  <c r="I6" i="7"/>
  <c r="I7" i="7"/>
  <c r="I8" i="7"/>
  <c r="I9" i="7"/>
  <c r="I1" i="7"/>
  <c r="H2" i="7"/>
  <c r="H3" i="7"/>
  <c r="H4" i="7"/>
  <c r="H5" i="7"/>
  <c r="H6" i="7"/>
  <c r="H7" i="7"/>
  <c r="H8" i="7"/>
  <c r="H9" i="7"/>
  <c r="H1" i="7"/>
  <c r="G2" i="7"/>
  <c r="G3" i="7"/>
  <c r="G4" i="7"/>
  <c r="G5" i="7"/>
  <c r="G6" i="7"/>
  <c r="G7" i="7"/>
  <c r="G8" i="7"/>
  <c r="G9" i="7"/>
  <c r="G1" i="7"/>
  <c r="F2" i="7"/>
  <c r="F3" i="7"/>
  <c r="F4" i="7"/>
  <c r="F5" i="7"/>
  <c r="F6" i="7"/>
  <c r="F7" i="7"/>
  <c r="F8" i="7"/>
  <c r="F9" i="7"/>
  <c r="F1" i="7"/>
  <c r="E2" i="7"/>
  <c r="E3" i="7"/>
  <c r="E4" i="7"/>
  <c r="E5" i="7"/>
  <c r="E6" i="7"/>
  <c r="E7" i="7"/>
  <c r="E8" i="7"/>
  <c r="E9" i="7"/>
  <c r="E1" i="7"/>
  <c r="D2" i="7"/>
  <c r="D3" i="7"/>
  <c r="D4" i="7"/>
  <c r="D5" i="7"/>
  <c r="D6" i="7"/>
  <c r="D7" i="7"/>
  <c r="D8" i="7"/>
  <c r="D9" i="7"/>
  <c r="D1" i="7"/>
  <c r="C2" i="7"/>
  <c r="C3" i="7"/>
  <c r="C4" i="7"/>
  <c r="C5" i="7"/>
  <c r="C6" i="7"/>
  <c r="C7" i="7"/>
  <c r="C8" i="7"/>
  <c r="C9" i="7"/>
  <c r="C1" i="7"/>
  <c r="B2" i="7"/>
  <c r="B3" i="7"/>
  <c r="B4" i="7"/>
  <c r="B5" i="7"/>
  <c r="B6" i="7"/>
  <c r="B7" i="7"/>
  <c r="B8" i="7"/>
  <c r="B9" i="7"/>
  <c r="B1" i="7"/>
  <c r="CC1" i="7"/>
  <c r="A2" i="7"/>
  <c r="A3" i="7"/>
  <c r="A4" i="7"/>
  <c r="A5" i="7"/>
  <c r="A6" i="7"/>
  <c r="A7" i="7"/>
  <c r="A8" i="7"/>
  <c r="A9" i="7"/>
  <c r="AX25" i="1"/>
  <c r="BY9" i="7" s="1"/>
  <c r="BY6" i="7"/>
  <c r="BX7" i="7"/>
  <c r="BA5" i="1"/>
  <c r="AX18" i="1" s="1"/>
  <c r="BA6" i="1"/>
  <c r="BA7" i="1"/>
  <c r="BA8" i="1"/>
  <c r="BA9" i="1"/>
  <c r="BA10" i="1"/>
  <c r="BA11" i="1"/>
  <c r="BA12" i="1"/>
  <c r="BA13" i="1"/>
  <c r="BA14" i="1"/>
  <c r="AX19" i="1" s="1"/>
  <c r="C14" i="1"/>
  <c r="M14" i="1"/>
  <c r="W14" i="1"/>
  <c r="AG14" i="1"/>
  <c r="AX21" i="1" s="1"/>
  <c r="AQ14" i="1"/>
  <c r="M15" i="1"/>
  <c r="AG4" i="1"/>
  <c r="M4" i="1"/>
  <c r="AR17" i="1"/>
  <c r="AB20" i="1"/>
  <c r="W20" i="1"/>
  <c r="L4" i="1"/>
  <c r="AP4" i="1" s="1"/>
  <c r="AF4" i="1"/>
  <c r="K4" i="1"/>
  <c r="AY4" i="1"/>
  <c r="J4" i="1"/>
  <c r="T4" i="1" s="1"/>
  <c r="AX4" i="1"/>
  <c r="AN4" i="1"/>
  <c r="I4" i="1"/>
  <c r="AW4" i="1" s="1"/>
  <c r="H4" i="1"/>
  <c r="R4" i="1" s="1"/>
  <c r="AV4" i="1"/>
  <c r="AL4" i="1"/>
  <c r="G4" i="1"/>
  <c r="AK4" i="1" s="1"/>
  <c r="F4" i="1"/>
  <c r="AJ4" i="1" s="1"/>
  <c r="E4" i="1"/>
  <c r="AS4" i="1"/>
  <c r="A21" i="1"/>
  <c r="A22" i="1"/>
  <c r="A23" i="1"/>
  <c r="A24" i="1"/>
  <c r="A25" i="1"/>
  <c r="A26" i="1"/>
  <c r="A27" i="1"/>
  <c r="A28" i="1"/>
  <c r="A29" i="1"/>
  <c r="AQ4" i="1"/>
  <c r="W4" i="1"/>
  <c r="W15" i="1"/>
  <c r="C15" i="1"/>
  <c r="AZ14" i="1"/>
  <c r="AY14" i="1"/>
  <c r="AX14" i="1"/>
  <c r="AW14" i="1"/>
  <c r="AV14" i="1"/>
  <c r="AU14" i="1"/>
  <c r="AT14" i="1"/>
  <c r="AS14" i="1"/>
  <c r="AR14" i="1"/>
  <c r="AO14" i="1"/>
  <c r="AN14" i="1"/>
  <c r="AM14" i="1"/>
  <c r="AL14" i="1"/>
  <c r="AK14" i="1"/>
  <c r="AJ14" i="1"/>
  <c r="AI14" i="1"/>
  <c r="AH14" i="1"/>
  <c r="AF14" i="1"/>
  <c r="AE14" i="1"/>
  <c r="AD14" i="1"/>
  <c r="AC14" i="1"/>
  <c r="AB14" i="1"/>
  <c r="AA14" i="1"/>
  <c r="Z14" i="1"/>
  <c r="Y14" i="1"/>
  <c r="X14" i="1"/>
  <c r="V14" i="1"/>
  <c r="U14" i="1"/>
  <c r="T14" i="1"/>
  <c r="S14" i="1"/>
  <c r="R14" i="1"/>
  <c r="Q14" i="1"/>
  <c r="O14" i="1"/>
  <c r="N14" i="1"/>
  <c r="D14" i="1"/>
  <c r="E14" i="1"/>
  <c r="F14" i="1"/>
  <c r="G14" i="1"/>
  <c r="H14" i="1"/>
  <c r="I14" i="1"/>
  <c r="J14" i="1"/>
  <c r="K14" i="1"/>
  <c r="L14" i="1"/>
  <c r="V4" i="1"/>
  <c r="G12" i="2"/>
  <c r="K1" i="9"/>
  <c r="BX9" i="7"/>
  <c r="BX4" i="7"/>
  <c r="O4" i="1"/>
  <c r="E7" i="2"/>
  <c r="E13" i="2"/>
  <c r="BY7" i="7"/>
  <c r="AO4" i="1"/>
  <c r="P4" i="1"/>
  <c r="G14" i="2"/>
  <c r="AA4" i="1"/>
  <c r="C12" i="2"/>
  <c r="E8" i="2"/>
  <c r="K8" i="2"/>
  <c r="K9" i="2"/>
  <c r="C6" i="2"/>
  <c r="I12" i="2"/>
  <c r="G11" i="2"/>
  <c r="E10" i="2"/>
  <c r="G8" i="2"/>
  <c r="G7" i="2"/>
  <c r="BY5" i="7"/>
  <c r="AR4" i="1"/>
  <c r="BX2" i="7"/>
  <c r="BX6" i="7"/>
  <c r="BX5" i="7"/>
  <c r="BX3" i="7"/>
  <c r="BC14" i="1"/>
  <c r="BC15" i="1" s="1"/>
  <c r="BC16" i="1" s="1"/>
  <c r="W30" i="1" s="1"/>
  <c r="D47" i="4"/>
  <c r="M47" i="4"/>
  <c r="M54" i="8" s="1"/>
  <c r="J35" i="4"/>
  <c r="N4" i="1"/>
  <c r="AE4" i="1"/>
  <c r="Q4" i="1"/>
  <c r="S4" i="1"/>
  <c r="AD4" i="1"/>
  <c r="U4" i="1"/>
  <c r="K12" i="2"/>
  <c r="K13" i="2"/>
  <c r="E9" i="2"/>
  <c r="G10" i="2"/>
  <c r="I8" i="2"/>
  <c r="G9" i="2"/>
  <c r="K11" i="2"/>
  <c r="G13" i="2"/>
  <c r="K14" i="2"/>
  <c r="K6" i="2"/>
  <c r="C14" i="2"/>
  <c r="G6" i="2"/>
  <c r="C11" i="2"/>
  <c r="C13" i="2"/>
  <c r="E6" i="2"/>
  <c r="E11" i="2"/>
  <c r="K7" i="2"/>
  <c r="K10" i="2"/>
  <c r="C10" i="2"/>
  <c r="I14" i="2"/>
  <c r="AM4" i="1"/>
  <c r="BY1" i="7"/>
  <c r="X4" i="1"/>
  <c r="BY8" i="7"/>
  <c r="BY3" i="7"/>
  <c r="BY4" i="7"/>
  <c r="Y4" i="1"/>
  <c r="AI4" i="1"/>
  <c r="E14" i="2"/>
  <c r="E12" i="2"/>
  <c r="I9" i="2"/>
  <c r="I7" i="2"/>
  <c r="I11" i="2"/>
  <c r="I10" i="2"/>
  <c r="BY2" i="7"/>
  <c r="AC4" i="1"/>
  <c r="K28" i="2" l="1"/>
  <c r="C33" i="2"/>
  <c r="G33" i="2"/>
  <c r="K32" i="2"/>
  <c r="C29" i="2"/>
  <c r="I27" i="2"/>
  <c r="I25" i="2"/>
  <c r="G32" i="2"/>
  <c r="I30" i="2"/>
  <c r="C30" i="2"/>
  <c r="G26" i="2"/>
  <c r="C32" i="2"/>
  <c r="E32" i="2"/>
  <c r="K31" i="2"/>
  <c r="K26" i="2"/>
  <c r="G31" i="2"/>
  <c r="K33" i="2"/>
  <c r="I33" i="2"/>
  <c r="K27" i="2"/>
  <c r="G30" i="2"/>
  <c r="G27" i="2"/>
  <c r="E28" i="2"/>
  <c r="E30" i="2"/>
  <c r="K25" i="2"/>
  <c r="I29" i="2"/>
  <c r="I28" i="2"/>
  <c r="G29" i="2"/>
  <c r="K30" i="2"/>
  <c r="G28" i="2"/>
  <c r="I32" i="2"/>
  <c r="C28" i="2"/>
  <c r="C26" i="2"/>
  <c r="G25" i="2"/>
  <c r="E27" i="2"/>
  <c r="C25" i="2"/>
  <c r="K29" i="2"/>
  <c r="E29" i="2"/>
  <c r="E25" i="2"/>
  <c r="I31" i="2"/>
  <c r="C31" i="2"/>
  <c r="E33" i="2"/>
  <c r="E26" i="2"/>
  <c r="BU4" i="7"/>
  <c r="BU2" i="7"/>
  <c r="BU6" i="7"/>
  <c r="BU7" i="7"/>
  <c r="L35" i="4"/>
  <c r="BG21" i="1"/>
  <c r="BU8" i="7"/>
  <c r="BU5" i="7"/>
  <c r="BU3" i="7"/>
  <c r="BU1" i="7"/>
  <c r="BU9" i="7"/>
  <c r="H24" i="1"/>
  <c r="BS1" i="7"/>
  <c r="BS8" i="7"/>
  <c r="BS5" i="7"/>
  <c r="BS9" i="7"/>
  <c r="BS2" i="7"/>
  <c r="BS6" i="7"/>
  <c r="BS7" i="7"/>
  <c r="BS4" i="7"/>
  <c r="BS3" i="7"/>
  <c r="D9" i="9"/>
  <c r="BR1" i="7"/>
  <c r="BR2" i="7"/>
  <c r="BR6" i="7"/>
  <c r="BR7" i="7"/>
  <c r="BR3" i="7"/>
  <c r="BR5" i="7"/>
  <c r="BR4" i="7"/>
  <c r="BR9" i="7"/>
  <c r="BR8" i="7"/>
  <c r="AX20" i="1"/>
  <c r="J39" i="8"/>
  <c r="I6" i="2"/>
  <c r="AK17" i="1"/>
  <c r="CJ4" i="7" s="1"/>
  <c r="AH17" i="1"/>
  <c r="BZ6" i="7"/>
  <c r="BZ8" i="7"/>
  <c r="AJ17" i="1"/>
  <c r="CJ3" i="7" s="1"/>
  <c r="Z4" i="1"/>
  <c r="AU4" i="1"/>
  <c r="AX22" i="1"/>
  <c r="AI17" i="1"/>
  <c r="CJ2" i="7" s="1"/>
  <c r="BZ7" i="7"/>
  <c r="AV28" i="1"/>
  <c r="BZ4" i="7"/>
  <c r="AN17" i="1"/>
  <c r="CJ7" i="7" s="1"/>
  <c r="BZ2" i="7"/>
  <c r="E36" i="4"/>
  <c r="J36" i="4" s="1"/>
  <c r="AM17" i="1"/>
  <c r="CJ6" i="7" s="1"/>
  <c r="AZ4" i="1"/>
  <c r="BX1" i="7"/>
  <c r="H22" i="1"/>
  <c r="AT4" i="1"/>
  <c r="BZ9" i="7"/>
  <c r="C7" i="2"/>
  <c r="C9" i="2"/>
  <c r="AB4" i="1"/>
  <c r="C8" i="2"/>
  <c r="H27" i="1" s="1"/>
  <c r="AX27" i="1"/>
  <c r="E31" i="2"/>
  <c r="H25" i="1"/>
  <c r="BZ5" i="7"/>
  <c r="BZ1" i="7"/>
  <c r="AX23" i="1"/>
  <c r="AP17" i="1"/>
  <c r="CJ9" i="7" s="1"/>
  <c r="I26" i="2"/>
  <c r="M27" i="1" l="1"/>
  <c r="W27" i="1"/>
  <c r="BP7" i="7"/>
  <c r="W22" i="1"/>
  <c r="M22" i="1"/>
  <c r="BP2" i="7"/>
  <c r="M24" i="1"/>
  <c r="BP4" i="7"/>
  <c r="W24" i="1"/>
  <c r="H26" i="1"/>
  <c r="H28" i="1"/>
  <c r="H23" i="1"/>
  <c r="BT3" i="7"/>
  <c r="BT6" i="7"/>
  <c r="BT4" i="7"/>
  <c r="BT8" i="7"/>
  <c r="BT9" i="7"/>
  <c r="BT2" i="7"/>
  <c r="BT5" i="7"/>
  <c r="BT7" i="7"/>
  <c r="BT1" i="7"/>
  <c r="M25" i="1"/>
  <c r="W25" i="1"/>
  <c r="BP5" i="7"/>
  <c r="BV7" i="7"/>
  <c r="BV3" i="7"/>
  <c r="BV1" i="7"/>
  <c r="BV6" i="7"/>
  <c r="BV8" i="7"/>
  <c r="BV5" i="7"/>
  <c r="BV2" i="7"/>
  <c r="BV4" i="7"/>
  <c r="BV9" i="7"/>
  <c r="B32" i="9"/>
  <c r="CJ1" i="7"/>
  <c r="CA4" i="7"/>
  <c r="CA1" i="7"/>
  <c r="CA7" i="7"/>
  <c r="CA5" i="7"/>
  <c r="AX28" i="1"/>
  <c r="CA8" i="7"/>
  <c r="CA9" i="7"/>
  <c r="CA3" i="7"/>
  <c r="CA6" i="7"/>
  <c r="CA2" i="7"/>
  <c r="H29" i="1"/>
  <c r="BW9" i="7"/>
  <c r="BW2" i="7"/>
  <c r="BW8" i="7"/>
  <c r="BW3" i="7"/>
  <c r="BW6" i="7"/>
  <c r="L32" i="4"/>
  <c r="BW4" i="7"/>
  <c r="BW1" i="7"/>
  <c r="BW5" i="7"/>
  <c r="BW7" i="7"/>
  <c r="H21" i="1"/>
  <c r="BP3" i="7" l="1"/>
  <c r="W23" i="1"/>
  <c r="M23" i="1"/>
  <c r="M28" i="1"/>
  <c r="W28" i="1"/>
  <c r="BP8" i="7"/>
  <c r="R22" i="1"/>
  <c r="L27" i="4"/>
  <c r="AH30" i="1"/>
  <c r="L30" i="4" s="1"/>
  <c r="CB5" i="7"/>
  <c r="CB3" i="7"/>
  <c r="R24" i="1"/>
  <c r="CB1" i="7"/>
  <c r="R23" i="1"/>
  <c r="AH29" i="1"/>
  <c r="L28" i="4" s="1"/>
  <c r="CB4" i="7"/>
  <c r="CB6" i="7"/>
  <c r="AH31" i="1"/>
  <c r="L33" i="4" s="1"/>
  <c r="R25" i="1"/>
  <c r="CB8" i="7"/>
  <c r="R28" i="1"/>
  <c r="R29" i="1"/>
  <c r="CB7" i="7"/>
  <c r="CB2" i="7"/>
  <c r="R27" i="1"/>
  <c r="R26" i="1"/>
  <c r="R21" i="1"/>
  <c r="M44" i="4" s="1"/>
  <c r="M52" i="8" s="1"/>
  <c r="CB9" i="7"/>
  <c r="BQ4" i="7"/>
  <c r="AB24" i="1"/>
  <c r="D30" i="9"/>
  <c r="B35" i="9"/>
  <c r="M32" i="9" s="1"/>
  <c r="BQ2" i="7"/>
  <c r="AB22" i="1"/>
  <c r="W26" i="1"/>
  <c r="W21" i="1" s="1"/>
  <c r="M26" i="1"/>
  <c r="BP6" i="7"/>
  <c r="BQ5" i="7"/>
  <c r="AB25" i="1"/>
  <c r="W29" i="1"/>
  <c r="BP9" i="7"/>
  <c r="M29" i="1"/>
  <c r="AB27" i="1"/>
  <c r="BQ7" i="7"/>
  <c r="M21" i="1"/>
  <c r="BP1" i="7"/>
  <c r="H30" i="1"/>
  <c r="AB21" i="1" l="1"/>
  <c r="BQ1" i="7"/>
  <c r="M40" i="4"/>
  <c r="M42" i="4" s="1"/>
  <c r="M43" i="8"/>
  <c r="R30" i="1"/>
  <c r="AB28" i="1"/>
  <c r="BQ8" i="7"/>
  <c r="M30" i="1"/>
  <c r="BQ3" i="7"/>
  <c r="AB23" i="1"/>
  <c r="AB29" i="1"/>
  <c r="BQ9" i="7"/>
  <c r="AB26" i="1"/>
  <c r="BQ6" i="7"/>
  <c r="M34" i="9"/>
  <c r="M35" i="9"/>
  <c r="M36" i="9"/>
  <c r="M47" i="8" l="1"/>
  <c r="M45" i="8"/>
  <c r="M46" i="8"/>
  <c r="M31" i="1"/>
  <c r="AB30" i="1"/>
  <c r="AB31" i="1" s="1"/>
  <c r="M44" i="8"/>
  <c r="M41" i="4"/>
</calcChain>
</file>

<file path=xl/sharedStrings.xml><?xml version="1.0" encoding="utf-8"?>
<sst xmlns="http://schemas.openxmlformats.org/spreadsheetml/2006/main" count="424" uniqueCount="244">
  <si>
    <t>Euro pro Jahr</t>
  </si>
  <si>
    <t>Schulkind</t>
  </si>
  <si>
    <t>Migration</t>
  </si>
  <si>
    <t>behindert</t>
  </si>
  <si>
    <t>&gt;1-2 Std.</t>
  </si>
  <si>
    <t>&gt;2-3 Std.</t>
  </si>
  <si>
    <t>&gt;3-4 Std.</t>
  </si>
  <si>
    <t>&gt;4-5 Std.</t>
  </si>
  <si>
    <t>&gt;5-6 Std.</t>
  </si>
  <si>
    <t>&gt;6-7 Std.</t>
  </si>
  <si>
    <t>&gt;7-8 Std.</t>
  </si>
  <si>
    <t>&gt;8-9 Std.</t>
  </si>
  <si>
    <t>&gt;9 Std.</t>
  </si>
  <si>
    <t>Faktoren</t>
  </si>
  <si>
    <t>*)</t>
  </si>
  <si>
    <t>**)</t>
  </si>
  <si>
    <t>Tabelle Landesförderung</t>
  </si>
  <si>
    <t>Wochenarbeitszeit der Fach- und Ergänzungskräfte</t>
  </si>
  <si>
    <t>Std. pro Woche</t>
  </si>
  <si>
    <t>etc.</t>
  </si>
  <si>
    <t>Basiswert:</t>
  </si>
  <si>
    <t>PLZ</t>
  </si>
  <si>
    <t>Ort</t>
  </si>
  <si>
    <t>Anzahl der Kinder in den Förderkategorien</t>
  </si>
  <si>
    <t>Stadt/Gemeinde 2</t>
  </si>
  <si>
    <t>Name</t>
  </si>
  <si>
    <t>Straße / Postfach</t>
  </si>
  <si>
    <t>BLZ</t>
  </si>
  <si>
    <t>Stadt/Gemeinde 3</t>
  </si>
  <si>
    <t>Stadt/Gemeinde 4</t>
  </si>
  <si>
    <t>Stadt/Gemeinde 5</t>
  </si>
  <si>
    <t>Stadt/Gemeinde 6</t>
  </si>
  <si>
    <t>Stadt/Gemeinde 7</t>
  </si>
  <si>
    <t>Stadt/Gemeinde 8</t>
  </si>
  <si>
    <t>Stadt/Gemeinde 9</t>
  </si>
  <si>
    <t>Städte/Gemeinden, bei denen die kindbezogene Förderung beantragt werden soll</t>
  </si>
  <si>
    <t>Summe</t>
  </si>
  <si>
    <t>Träger / Antragsteller</t>
  </si>
  <si>
    <t>Straße Hs-Nr.</t>
  </si>
  <si>
    <t>Rückfragen an</t>
  </si>
  <si>
    <t>Telefon</t>
  </si>
  <si>
    <t>Fax</t>
  </si>
  <si>
    <t>E-Mail</t>
  </si>
  <si>
    <t>Konto-Nr.</t>
  </si>
  <si>
    <t>Leitung</t>
  </si>
  <si>
    <t>Datum der Antragstellung</t>
  </si>
  <si>
    <t>rechtlich verantwortlich</t>
  </si>
  <si>
    <t>Bankverbindung</t>
  </si>
  <si>
    <t>Name (Adresszeile)</t>
  </si>
  <si>
    <t>für Kindertageseinrichtung</t>
  </si>
  <si>
    <t>Faktor für behinderte Kinder</t>
  </si>
  <si>
    <t>Basiswert Landesförderung</t>
  </si>
  <si>
    <t>Stichtag der Angaben</t>
  </si>
  <si>
    <t>Amt / SachbearbeiterIn</t>
  </si>
  <si>
    <t>Zuschuss</t>
  </si>
  <si>
    <t>Land</t>
  </si>
  <si>
    <t>Sehr geehrte Damen und Herren,</t>
  </si>
  <si>
    <t>insg.</t>
  </si>
  <si>
    <t>Euro</t>
  </si>
  <si>
    <t>Mit freundlichen Grüßen</t>
  </si>
  <si>
    <t>kommunal</t>
  </si>
  <si>
    <t>Anstellungsschlüssel</t>
  </si>
  <si>
    <t>Durchschnitt ungewichtet</t>
  </si>
  <si>
    <t>Gesamtzuschuss</t>
  </si>
  <si>
    <t>Sitzgemeinde der Kita:</t>
  </si>
  <si>
    <t>6. Leiten Sie diese Datei in geeigneter Form (z.B. E-Mail) an alle Städte/Gemeinden weiter, bei denen Sie einen Antrag stellen.</t>
  </si>
  <si>
    <t>7. Archivieren Sie diese Datei für Nachfragen, Prüfungen etc.</t>
  </si>
  <si>
    <t>Antragstellung</t>
  </si>
  <si>
    <t>Erklärung</t>
  </si>
  <si>
    <t>Die Bewilligung der Förderung erfolgt nur bei Vorliegen folgender im BayKiBiG geregelten Voraussetzungen:</t>
  </si>
  <si>
    <t>1. Für die Kindertageseinrichtung kann eine Betriebserlaubnis vorgelegt werden.</t>
  </si>
  <si>
    <t>2. Es werden geeignete Qualitätssicherungsmaßnahmen durchgeführt, d.h. die pädagogische Konzeption der Kindertageseinrichtung ist/wird in geeigneter Weise veröffentlicht sowie eine Elternbefragung oder eine sonstige, gleichermaßen geeignete Maßnahme der Qualitätssicherung wird jährlich durchgeführt.</t>
  </si>
  <si>
    <t>3. Die Grundsätze der Bildungs- und Erziehungsarbeit und die Bildungs- und Erziehungsziele (Art. 13) der eigenen träger- und einrichtungsbezogenen pädagogischen Konzeption werden zugrunde gelegt.</t>
  </si>
  <si>
    <t xml:space="preserve">4. Die Einrichtung öffnet an mindestens vier Tagen und mindestens 20 Stunden die Woche. </t>
  </si>
  <si>
    <t>5. Die Elternbeiträge sind entsprechend den Buchungszeiten nach Art. 21 Abs. 4 Satz 6 gestaffelt.</t>
  </si>
  <si>
    <t>6. Die Vorschriften des BayKiBiG und die aufgrund des BayKiBiG erlassenen Rechtsvorschriften werden beachtet.</t>
  </si>
  <si>
    <t>hiermit beantragen wir für die o.g. Kindertageseinrichtung einen Abschlag auf die kindbezogene Förderung gemäß Art. 18 Abs. 1 und Art. 22 BayKiBiG. Zum Stichtag liegen uns folgende Buchungen von Kindern aus Ihrer Gemeinde sowie von Kindern, für die Sie sich zur Förderung bereit erklärt haben, mit Buchungsbeleg vor:</t>
  </si>
  <si>
    <t>Ich versichere, dass ich die Angaben in diesem Förderantrag wahrheitsgemäß nach bestem Wissen und Gewissen gemacht habe. Mir ist bekannt, dass so genannte Luftbuchungen zu vermeiden sind. Buchungszeiten und tatsächliche Nutzungszeiten sollen, abgesehen von unregelmäßigen Abweichungen (Art. 21 Abs. 4 Sätze 2 und 3 BayKiBiG), identisch sein.</t>
  </si>
  <si>
    <t>Fachkräfte</t>
  </si>
  <si>
    <t>Ergänzungskräfte</t>
  </si>
  <si>
    <t>Rückfragen an:</t>
  </si>
  <si>
    <t>Buchungen ungewichtet</t>
  </si>
  <si>
    <t>Buchungen gewichtet</t>
  </si>
  <si>
    <t>Std. täglich</t>
  </si>
  <si>
    <t>Arbeitszeit Fachkräfte</t>
  </si>
  <si>
    <t>Arbeitszeit Ergänzungskräfte</t>
  </si>
  <si>
    <t>Arbeitszeit insgesamt</t>
  </si>
  <si>
    <t>Durchschnitt förderf. Buchungen ungewichtet</t>
  </si>
  <si>
    <t>Std. wöch.</t>
  </si>
  <si>
    <t>(Bei Bedarf</t>
  </si>
  <si>
    <t>können Namen</t>
  </si>
  <si>
    <t xml:space="preserve">eingegeben </t>
  </si>
  <si>
    <t>werden)</t>
  </si>
  <si>
    <t>Fachkraft 1</t>
  </si>
  <si>
    <t>Ergänzungskraft 1</t>
  </si>
  <si>
    <t>Fachkraft 2</t>
  </si>
  <si>
    <t>Ergänzungskraft 2</t>
  </si>
  <si>
    <t>Fachkraft 3</t>
  </si>
  <si>
    <t>Ergänzungskraft 3</t>
  </si>
  <si>
    <t>Fachkraft 4</t>
  </si>
  <si>
    <t>Ergänzungskraft 4</t>
  </si>
  <si>
    <t>Fachkraft 5</t>
  </si>
  <si>
    <t>Ergänzungskraft 5</t>
  </si>
  <si>
    <t>Fachkraft 6</t>
  </si>
  <si>
    <t>Ergänzungskraft 6</t>
  </si>
  <si>
    <t>Fachkraft 7</t>
  </si>
  <si>
    <t>Ergänzungskraft 7</t>
  </si>
  <si>
    <t>Fachkraft 8</t>
  </si>
  <si>
    <t>Ergänzungskraft 8</t>
  </si>
  <si>
    <t>Fachkraft 9</t>
  </si>
  <si>
    <t>Ergänzungskraft 9</t>
  </si>
  <si>
    <t>Fachkraft 10</t>
  </si>
  <si>
    <t>Ergänzungskraft 10</t>
  </si>
  <si>
    <t>Fachkraft 11</t>
  </si>
  <si>
    <t>Ergänzungskraft 11</t>
  </si>
  <si>
    <t>Fachkraft 12</t>
  </si>
  <si>
    <t>Ergänzungskraft 12</t>
  </si>
  <si>
    <t>Fachkraft 13</t>
  </si>
  <si>
    <t>Ergänzungskraft 13</t>
  </si>
  <si>
    <t>Fachkraft 14</t>
  </si>
  <si>
    <t>Ergänzungskraft 14</t>
  </si>
  <si>
    <t>Fachkraft 15</t>
  </si>
  <si>
    <t>Ergänzungskraft 15</t>
  </si>
  <si>
    <t>Fachkraft 16</t>
  </si>
  <si>
    <t>Ergänzungskraft 16</t>
  </si>
  <si>
    <t>Die Angaben in den einzelnen Anträgen sind den gelben Feldern entnommen, die Sie unter "Allgemeines", "Personal" und "Kinder Zuschuss" gemacht haben. Nehmen Sie Korrekturen ggf. dort vor.</t>
  </si>
  <si>
    <t>Allgemeine Angaben zum Antrag auf kindbezogene Förderung gemäß Art. 18 und Art. 22 BayKiBiG</t>
  </si>
  <si>
    <t>kfa.xls-Version</t>
  </si>
  <si>
    <t>4. Wenn Sie alle gelben Felder vollständig ausgefüllt haben, können Sie die Anträge ausdrucken.</t>
  </si>
  <si>
    <t>5. Schicken Sie diese Ausdrucke unterschrieben an die jeweilige Stadt/Gemeinde.</t>
  </si>
  <si>
    <t>1. Füllen Sie alle gelben Felder aus - am besten in der Reihenfolge der Register: "Allgemeines" - "Personal" - "Kinder/Zuschuss"</t>
  </si>
  <si>
    <t>2. Vermeiden Sie die Operationen "Ausschneiden" und "Kopieren". Diese können Formatierungs- und Berechnungsfehler verursachen.*)</t>
  </si>
  <si>
    <t>Dateiversion</t>
  </si>
  <si>
    <t>3. Ihre Angaben werden automatisch in Berechnungsformeln und Antragsformulare übertragen. Weiße und orange Felder sollen und können nicht verändert werden.</t>
  </si>
  <si>
    <t>Wenn Ihnen für behinderte Kinder ein höherer Faktor als 4,5 bewilligt wurde, vergessen Sie nicht, diesen unter "Allgemeines" einzutragen.</t>
  </si>
  <si>
    <t>*) Wenn Sie gelbe Felder ausschneiden/verschieben, sehen Sie in weißen Berechnungsfeldern unter Umständen Anzeigen wie ##BEZUG!## oder #####. In diesem Fall übertragen Sie am besten die Daten in eine neue Datei.</t>
  </si>
  <si>
    <t>Der Antrag soll gem. Art. 24 BayKiBiG gestellt werden für</t>
  </si>
  <si>
    <t>Hinweis für Kitas/Kita-Träger: Diese Tabelle dient der Übermittlung der Antragsdaten an die Gemeinden. Bitte verändern Sie nichts.</t>
  </si>
  <si>
    <t>incl. Förderanspruch der Gemeinde gegenüber Freistaat Bayern in Höhe von</t>
  </si>
  <si>
    <t>Wir beantragen Abschlagszahlungen (96% des erwarteten Zuschusses) über</t>
  </si>
  <si>
    <t>Konto-Inhaber</t>
  </si>
  <si>
    <t>[Name Kommune]</t>
  </si>
  <si>
    <t>[Straße]</t>
  </si>
  <si>
    <t>[PLZ]</t>
  </si>
  <si>
    <t>[Ort]</t>
  </si>
  <si>
    <t>[Rückfragen]</t>
  </si>
  <si>
    <t>[Tel.]</t>
  </si>
  <si>
    <t>[Fax]</t>
  </si>
  <si>
    <t>[E-Mail]</t>
  </si>
  <si>
    <t>Datum</t>
  </si>
  <si>
    <t>[Bescheiddatum]</t>
  </si>
  <si>
    <t>ja</t>
  </si>
  <si>
    <t>Bewilligt werden Abschlagszahlungen (96% des erwarteten Zuschusses) über</t>
  </si>
  <si>
    <t xml:space="preserve">Die Abschläge werden jeweils im zweiten Monat des Kindergartenjahrquartals auf Ihr im Antrag angegebenes Konto überwiesen. </t>
  </si>
  <si>
    <t>Bewilligung betrifft folgende Kindertageseinrichtung:</t>
  </si>
  <si>
    <t>Die endgültige Höhe der kindbezogenen Betriebskostenförderung wird nach Ablauf des Kindergartenjahres im Rahmen der Endabrechnung festgesetzt. Diesbezüglich wird gebeten, die Antragsfrist des Art. 18 Abs. 1 BayKiBiG (30. April des auf den Bewilligungszeitraum folgenden Jahres) einzuhalten. Tatsachen, die zu einer höheren Förderung führen würden, können nicht mehr berücksichtigt werden, wenn sie erst nach diesem Stichtag mitgeteilt werden.</t>
  </si>
  <si>
    <t>Bescheid erstellen</t>
  </si>
  <si>
    <t>Ihr Antrag vom</t>
  </si>
  <si>
    <t>Sie haben unter Darlegung der Buchungszeiten der in Ihrer o.g. Kindertageseinrichtung betreuten Kinder mit gewöhnlichem Aufenthalt innerhalb unseres Gemeindegebietes die Gewährung von staatlicher Betriebskostenförderung nach Art. 18ff. BayKiBiG beantragt.</t>
  </si>
  <si>
    <t>Unterschrift</t>
  </si>
  <si>
    <t>[Unterschrift]</t>
  </si>
  <si>
    <t>***)</t>
  </si>
  <si>
    <t>**) Dieser Wert kann nur für Schulkinder in Ansatz gebracht werden.</t>
  </si>
  <si>
    <t>***) Dieser Wert kann nur für 0-3-Jährige oder Schulkinder in Ansatz gebracht werden.</t>
  </si>
  <si>
    <t>*) Dieser Wert kann nur in Sonderfällen in Ansatz gebracht werden.</t>
  </si>
  <si>
    <t>(Basiswert ggf. im Blatt "Allgemeines", Feld F9 ändern.)</t>
  </si>
  <si>
    <t>ZEILENENDE</t>
  </si>
  <si>
    <t>Bearbeitungshinweis für Städte/Gemeinden: Löschen Sie ggf. die ersten Zeilen ("Bearbeiten -&gt; Zellen löschen"), bis die Zeile Ihrer Gemeinde/Stadt an erster Stelle in der Zeile 1 steht. Löschen Sie dann alle nachfolgenden Zeilen, die Sie nicht betreffen. Dies erleichtert evtl. Ihre weitere Bearbeitung.</t>
  </si>
  <si>
    <t>keine Förderung</t>
  </si>
  <si>
    <t>eine Kinderzahl von</t>
  </si>
  <si>
    <t>0 bis unter 3 Jahre</t>
  </si>
  <si>
    <t>Wenn Sie die Förderung nach Art. 24 (Kitas in kleinen Landgemeinden, Netz für Kinder) in Anspruch nehmen möchten, dann tragen Sie die Zahl der rechnerischen Plätze (22 bzw. 10, beim Netz für Kinder evtl.auch 22*Gruppenzahl) unter "Allgemeines" ein. In diesem Fall werden unter "Kinder Zuschuss" beide Berechnungen gegenübergestellt. In den Antrag an die Sitzgemeinde wird dann die Förderung nach Art. 24 eingetragen. Wenn Sie keinen entsprechenden Antrag stellen können bzw. möchten, belassen Sie als Platzzahl die "0".</t>
  </si>
  <si>
    <t>Abrechnungsmonate</t>
  </si>
  <si>
    <t>Abrechnungszeitraum</t>
  </si>
  <si>
    <t>mit</t>
  </si>
  <si>
    <t>und</t>
  </si>
  <si>
    <t>Anzahl Raten I</t>
  </si>
  <si>
    <t>Anzahl Raten II</t>
  </si>
  <si>
    <t>Kontrollsumme</t>
  </si>
  <si>
    <t>der gesamten Abschlagssumme</t>
  </si>
  <si>
    <t>in Höhe von</t>
  </si>
  <si>
    <t>Einrichtungsnummer</t>
  </si>
  <si>
    <t>Rechnerische Mindestzeit Fachkräfte</t>
  </si>
  <si>
    <t>BEACHTEN SIE BITTE die aktuellen Hinweise zu dieser Datei auf der Internet-Seite des Bayerischen Sozialministeriums.</t>
  </si>
  <si>
    <t>Es wird ausdrücklich darauf hingewiesen, dass die Bewilligung dieses Abschlages nicht mit der Feststellung verbunden ist, alle Fördervoraussetzungen nach dem BayKiBiG seien erfüllt. Dies bleibt ggf. der Endabrechnung und einer detaillierten Belegprüfung der Einrichtung vorbehalten.</t>
  </si>
  <si>
    <t>Zur Abrechnung mit mehr als 9 Gemeinden beachten Sie bitte die Hinweise auf der Internetseite des Sozialministeriums.</t>
  </si>
  <si>
    <t>Mit dieser Datei können auch Anträge an mehr als 9 Gemeinden gestellt werden. Bitte beachten Sie die Hinweise auf der Internet-Seite des Bayerischen Sozialministeriums.</t>
  </si>
  <si>
    <t>ACHTUNG: Diese Datei dient nur zur Beantragung der Abschlagszahlungen. Die Abrechnung am Ende eines Kindergartenjahres erfolgt gesondert.</t>
  </si>
  <si>
    <t>Antrag an welche Gemeinde/Stadt?</t>
  </si>
  <si>
    <t>Gemeinde/Stadt</t>
  </si>
  <si>
    <t>Antrag drucken</t>
  </si>
  <si>
    <t>Bitte Nummer eingeben:</t>
  </si>
  <si>
    <t>Nur wenn die Daten für alle Gemeinden und Städte eingegeben sind, sind Anstellungsschlüssel etc. korrekt.</t>
  </si>
  <si>
    <t>Kommune</t>
  </si>
  <si>
    <t>Bescheid wird erstellt durch</t>
  </si>
  <si>
    <t>Nummer</t>
  </si>
  <si>
    <t>Kommune Nummer</t>
  </si>
  <si>
    <t>bewilligt ohne Änd.</t>
  </si>
  <si>
    <t>Förderfähige Buchungen ungewichtet</t>
  </si>
  <si>
    <t>Platzsplitting (nur Netz f. Kinder)</t>
  </si>
  <si>
    <t xml:space="preserve"> Plätze lt. Betr.erlaubnis</t>
  </si>
  <si>
    <t>Regelkind (3 Jahre - Einschulg.)</t>
  </si>
  <si>
    <t>Zusatzkräfte</t>
  </si>
  <si>
    <t>Zusatzkraft 1</t>
  </si>
  <si>
    <t>Zusatzkraft 2</t>
  </si>
  <si>
    <t>Zusatzkraft 3</t>
  </si>
  <si>
    <t>Zusatzkraft 4</t>
  </si>
  <si>
    <t>Zusatzkraft 5</t>
  </si>
  <si>
    <t>Zusatzkraft 6</t>
  </si>
  <si>
    <t>Zusatzkraft 7</t>
  </si>
  <si>
    <t>Zusatzkraft 8</t>
  </si>
  <si>
    <t>Zusatzkraft 9</t>
  </si>
  <si>
    <t>Zusatzkraft 10</t>
  </si>
  <si>
    <t>Zusatzkraft 11</t>
  </si>
  <si>
    <t>Zusatzkraft 12</t>
  </si>
  <si>
    <t>Zusatzkraft 13</t>
  </si>
  <si>
    <t>Zusatzkraft 14</t>
  </si>
  <si>
    <t>Zusatzkraft 15</t>
  </si>
  <si>
    <t>Zusatzkraft 16</t>
  </si>
  <si>
    <t>Ergänzende Hinweise</t>
  </si>
  <si>
    <t>zum Antrag des Trägers</t>
  </si>
  <si>
    <t>für die Einrichtung</t>
  </si>
  <si>
    <t>zum Bescheid der Gemeinde</t>
  </si>
  <si>
    <t>zum Antrag vom</t>
  </si>
  <si>
    <t>vom</t>
  </si>
  <si>
    <t>Berechnung der Bundesmittel</t>
  </si>
  <si>
    <t>Ausbaufaktor</t>
  </si>
  <si>
    <t>Bundesmittel</t>
  </si>
  <si>
    <t>Insg.</t>
  </si>
  <si>
    <t>Summe der
Buchungszeit- faktoren
der U3-Kinder</t>
  </si>
  <si>
    <t>Kinder unter drei Jahren nach Buchungszeitkategorien</t>
  </si>
  <si>
    <t>die Bundesrepublik Deutschland hat sich mit Inkrafttreten des Kinderförderungsgestzes verpflichtet, sich an der Betriebskostenförderung zum bedarfsgerechten Ausbau für unter Dreijährige zu beteiligen. Für Ihre Einrichtung errechnet sich folgende Betriebskostenförderung aus den Bundesmitteln:</t>
  </si>
  <si>
    <t xml:space="preserve">Die endgültige Höhe der Betriebskostenförderung aus Bundesmitteln wird nach Ablauf des Kindergartenjahres festgesetzt. </t>
  </si>
  <si>
    <t>Diese Datei kann zur Beantragung der Abschlagszahlung der kindbezogenen Förderung einer Kindertageseinrichtung verwendet werden.</t>
  </si>
  <si>
    <t>Tabelle Basiswert plus</t>
  </si>
  <si>
    <t>Basiswert plus</t>
  </si>
  <si>
    <t>(Basiswert plus ggf. im Blatt "Allgemeines", Feld F10 ändern.)</t>
  </si>
  <si>
    <t>Vorschulkinder</t>
  </si>
  <si>
    <t>Vorschulkinder:</t>
  </si>
  <si>
    <t>Euro,</t>
  </si>
  <si>
    <t xml:space="preserve">  (z.B. 25 oder 10)</t>
  </si>
  <si>
    <t xml:space="preserve">berücksichtigt, da ein Anstellungsschlüssel von 1:11,0 sowie die erforderlichen Fachkraftstunden als Zuschussvoraussetzung eingehalten werden. </t>
  </si>
  <si>
    <t>Die Höhe der kindbezogenen Förderung wird im Rahmen einer Endabrechnung endgültig festgesetzt.</t>
  </si>
  <si>
    <t>berücksichtigt, da ein Anstellungsschlüssel von 1:11,0 sowie die erforderlichen Fachkraftstunden als Zuschussvoraussetzung eingehalten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</si>
</sst>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 000\ 00"/>
    <numFmt numFmtId="166" formatCode="\B\L\Z\ 000\ 000\ 00"/>
    <numFmt numFmtId="167" formatCode="#,##0.00\ [$€-407]"/>
  </numFmts>
  <fonts count="10" x14ac:knownFonts="1">
    <font>
      <sz val="10"/>
      <name val="Arial"/>
    </font>
    <font>
      <sz val="8"/>
      <name val="Arial"/>
      <family val="2"/>
    </font>
    <font>
      <b/>
      <sz val="10"/>
      <name val="Arial"/>
      <family val="2"/>
    </font>
    <font>
      <sz val="10"/>
      <name val="Arial"/>
      <family val="2"/>
    </font>
    <font>
      <b/>
      <sz val="12"/>
      <name val="Arial"/>
      <family val="2"/>
    </font>
    <font>
      <b/>
      <sz val="8"/>
      <name val="Arial"/>
      <family val="2"/>
    </font>
    <font>
      <sz val="9"/>
      <name val="Arial"/>
      <family val="2"/>
    </font>
    <font>
      <u/>
      <sz val="9"/>
      <name val="Arial"/>
      <family val="2"/>
    </font>
    <font>
      <sz val="8"/>
      <name val="Arial"/>
      <family val="2"/>
    </font>
    <font>
      <sz val="6"/>
      <name val="Arial"/>
      <family val="2"/>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3"/>
        <bgColor indexed="26"/>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diagonal/>
    </border>
    <border>
      <left style="medium">
        <color indexed="64"/>
      </left>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thin">
        <color indexed="64"/>
      </bottom>
      <diagonal/>
    </border>
    <border>
      <left style="medium">
        <color indexed="64"/>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8"/>
      </top>
      <bottom style="hair">
        <color indexed="8"/>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style="hair">
        <color indexed="8"/>
      </top>
      <bottom/>
      <diagonal/>
    </border>
  </borders>
  <cellStyleXfs count="1">
    <xf numFmtId="0" fontId="0" fillId="0" borderId="0"/>
  </cellStyleXfs>
  <cellXfs count="477">
    <xf numFmtId="0" fontId="0" fillId="0" borderId="0" xfId="0"/>
    <xf numFmtId="0" fontId="2" fillId="0" borderId="0" xfId="0" applyFont="1"/>
    <xf numFmtId="0" fontId="0" fillId="0" borderId="0" xfId="0" applyFill="1"/>
    <xf numFmtId="0" fontId="3" fillId="0" borderId="1" xfId="0" applyFont="1" applyFill="1" applyBorder="1"/>
    <xf numFmtId="0" fontId="3" fillId="0" borderId="2" xfId="0" applyFont="1" applyFill="1" applyBorder="1"/>
    <xf numFmtId="0" fontId="0" fillId="0" borderId="3" xfId="0" applyBorder="1"/>
    <xf numFmtId="0" fontId="3" fillId="0" borderId="4" xfId="0" applyFont="1" applyFill="1" applyBorder="1"/>
    <xf numFmtId="0" fontId="0" fillId="0" borderId="2" xfId="0" applyFill="1" applyBorder="1"/>
    <xf numFmtId="0" fontId="0" fillId="0" borderId="5" xfId="0" applyBorder="1"/>
    <xf numFmtId="0" fontId="0" fillId="0" borderId="4" xfId="0" applyFill="1" applyBorder="1"/>
    <xf numFmtId="0" fontId="0" fillId="0" borderId="6" xfId="0" applyFill="1" applyBorder="1"/>
    <xf numFmtId="0" fontId="0" fillId="0" borderId="7" xfId="0" applyBorder="1"/>
    <xf numFmtId="0" fontId="1" fillId="0" borderId="0" xfId="0" applyNumberFormat="1" applyFont="1"/>
    <xf numFmtId="0" fontId="0" fillId="0" borderId="0" xfId="0" applyNumberFormat="1"/>
    <xf numFmtId="0" fontId="1" fillId="0" borderId="8" xfId="0" applyNumberFormat="1" applyFont="1" applyBorder="1" applyAlignment="1">
      <alignment textRotation="90"/>
    </xf>
    <xf numFmtId="0" fontId="1" fillId="0" borderId="9" xfId="0" applyNumberFormat="1" applyFont="1" applyBorder="1"/>
    <xf numFmtId="0" fontId="1" fillId="0" borderId="10" xfId="0" applyNumberFormat="1" applyFont="1" applyBorder="1"/>
    <xf numFmtId="0" fontId="1" fillId="0" borderId="11" xfId="0" applyNumberFormat="1" applyFont="1" applyBorder="1"/>
    <xf numFmtId="0" fontId="1" fillId="0" borderId="9" xfId="0" applyNumberFormat="1" applyFont="1" applyBorder="1" applyAlignment="1">
      <alignment shrinkToFit="1"/>
    </xf>
    <xf numFmtId="0" fontId="1" fillId="0" borderId="12" xfId="0" applyNumberFormat="1" applyFont="1" applyBorder="1" applyAlignment="1">
      <alignment shrinkToFit="1"/>
    </xf>
    <xf numFmtId="0" fontId="1" fillId="0" borderId="13" xfId="0" applyNumberFormat="1" applyFont="1" applyBorder="1" applyAlignment="1">
      <alignment textRotation="90"/>
    </xf>
    <xf numFmtId="0" fontId="1" fillId="0" borderId="14" xfId="0" applyNumberFormat="1" applyFont="1" applyBorder="1" applyAlignment="1">
      <alignment shrinkToFit="1"/>
    </xf>
    <xf numFmtId="2" fontId="1" fillId="0" borderId="15" xfId="0" applyNumberFormat="1" applyFont="1" applyBorder="1"/>
    <xf numFmtId="2" fontId="1" fillId="0" borderId="16" xfId="0" applyNumberFormat="1" applyFont="1" applyBorder="1"/>
    <xf numFmtId="2" fontId="1" fillId="0" borderId="17" xfId="0" applyNumberFormat="1" applyFont="1" applyBorder="1"/>
    <xf numFmtId="0" fontId="4" fillId="0" borderId="0" xfId="0" applyFont="1" applyFill="1"/>
    <xf numFmtId="0" fontId="2" fillId="0" borderId="0" xfId="0" applyFont="1" applyFill="1"/>
    <xf numFmtId="0" fontId="2" fillId="0" borderId="0" xfId="0" applyFont="1" applyFill="1" applyAlignment="1">
      <alignment horizontal="right"/>
    </xf>
    <xf numFmtId="4" fontId="2" fillId="0" borderId="0" xfId="0" applyNumberFormat="1" applyFont="1" applyFill="1"/>
    <xf numFmtId="0" fontId="2" fillId="0" borderId="0" xfId="0" applyFont="1" applyFill="1" applyBorder="1"/>
    <xf numFmtId="0" fontId="2" fillId="0" borderId="18" xfId="0" applyFont="1" applyFill="1" applyBorder="1"/>
    <xf numFmtId="22" fontId="0" fillId="0" borderId="3" xfId="0" applyNumberFormat="1" applyFill="1" applyBorder="1" applyAlignment="1">
      <alignment horizontal="right"/>
    </xf>
    <xf numFmtId="22" fontId="0" fillId="0" borderId="19" xfId="0" applyNumberFormat="1" applyFill="1" applyBorder="1" applyAlignment="1">
      <alignment horizontal="right"/>
    </xf>
    <xf numFmtId="0" fontId="3" fillId="0" borderId="20" xfId="0" applyFont="1" applyFill="1" applyBorder="1"/>
    <xf numFmtId="0" fontId="3" fillId="0" borderId="4" xfId="0" applyFont="1" applyFill="1" applyBorder="1" applyAlignment="1">
      <alignment horizontal="right"/>
    </xf>
    <xf numFmtId="2" fontId="3" fillId="0" borderId="5" xfId="0" applyNumberFormat="1" applyFont="1" applyFill="1" applyBorder="1"/>
    <xf numFmtId="2" fontId="3" fillId="0" borderId="21" xfId="0" applyNumberFormat="1" applyFont="1" applyFill="1" applyBorder="1"/>
    <xf numFmtId="0" fontId="3" fillId="0" borderId="21" xfId="0" applyFont="1" applyFill="1" applyBorder="1" applyAlignment="1">
      <alignment horizontal="right"/>
    </xf>
    <xf numFmtId="4" fontId="3" fillId="0" borderId="5" xfId="0" applyNumberFormat="1" applyFont="1" applyFill="1" applyBorder="1"/>
    <xf numFmtId="4" fontId="3" fillId="0" borderId="21" xfId="0" applyNumberFormat="1" applyFont="1" applyFill="1" applyBorder="1"/>
    <xf numFmtId="4" fontId="2" fillId="0" borderId="5" xfId="0" applyNumberFormat="1" applyFont="1" applyFill="1" applyBorder="1"/>
    <xf numFmtId="0" fontId="2" fillId="0" borderId="0" xfId="0" applyFont="1" applyFill="1" applyAlignment="1">
      <alignment horizontal="left"/>
    </xf>
    <xf numFmtId="0" fontId="4" fillId="0" borderId="0" xfId="0" applyFont="1"/>
    <xf numFmtId="0" fontId="1" fillId="0" borderId="12" xfId="0" applyNumberFormat="1" applyFont="1" applyBorder="1"/>
    <xf numFmtId="0" fontId="0" fillId="0" borderId="22" xfId="0" applyBorder="1"/>
    <xf numFmtId="0" fontId="0" fillId="0" borderId="16" xfId="0" applyBorder="1"/>
    <xf numFmtId="0" fontId="2" fillId="0" borderId="22" xfId="0" applyFont="1" applyBorder="1"/>
    <xf numFmtId="0" fontId="0" fillId="0" borderId="0" xfId="0" applyAlignment="1">
      <alignment horizontal="right" vertical="top" wrapText="1"/>
    </xf>
    <xf numFmtId="14" fontId="0" fillId="0" borderId="0" xfId="0" applyNumberFormat="1" applyAlignment="1">
      <alignment horizontal="left" vertical="top" wrapText="1"/>
    </xf>
    <xf numFmtId="0" fontId="0" fillId="0" borderId="0" xfId="0" applyAlignment="1">
      <alignment vertical="top"/>
    </xf>
    <xf numFmtId="0" fontId="0" fillId="0" borderId="0" xfId="0" applyAlignment="1">
      <alignment vertical="top" wrapText="1"/>
    </xf>
    <xf numFmtId="4" fontId="0" fillId="0" borderId="0" xfId="0" applyNumberFormat="1"/>
    <xf numFmtId="0" fontId="3" fillId="0" borderId="0" xfId="0" applyFont="1" applyFill="1" applyBorder="1" applyAlignment="1">
      <alignment horizontal="right"/>
    </xf>
    <xf numFmtId="1" fontId="0" fillId="0" borderId="0" xfId="0" applyNumberFormat="1" applyFill="1" applyBorder="1"/>
    <xf numFmtId="1" fontId="3" fillId="0" borderId="0" xfId="0" applyNumberFormat="1" applyFont="1" applyFill="1" applyBorder="1"/>
    <xf numFmtId="0" fontId="3" fillId="0" borderId="0" xfId="0" applyFont="1" applyBorder="1" applyAlignment="1"/>
    <xf numFmtId="0" fontId="1" fillId="0" borderId="23" xfId="0" applyNumberFormat="1" applyFont="1" applyBorder="1" applyAlignment="1">
      <alignment textRotation="90"/>
    </xf>
    <xf numFmtId="0" fontId="2" fillId="0" borderId="0" xfId="0" applyFont="1" applyAlignment="1"/>
    <xf numFmtId="164" fontId="0" fillId="0" borderId="0" xfId="0" applyNumberFormat="1"/>
    <xf numFmtId="0" fontId="0" fillId="0" borderId="0" xfId="0" applyAlignment="1"/>
    <xf numFmtId="0" fontId="1" fillId="2" borderId="14" xfId="0" applyNumberFormat="1" applyFont="1" applyFill="1" applyBorder="1" applyAlignment="1" applyProtection="1">
      <alignment shrinkToFit="1"/>
      <protection locked="0"/>
    </xf>
    <xf numFmtId="0" fontId="1" fillId="2" borderId="9" xfId="0" applyNumberFormat="1" applyFont="1" applyFill="1" applyBorder="1" applyAlignment="1" applyProtection="1">
      <alignment shrinkToFit="1"/>
      <protection locked="0"/>
    </xf>
    <xf numFmtId="0" fontId="1" fillId="2" borderId="12" xfId="0" applyNumberFormat="1" applyFont="1" applyFill="1" applyBorder="1" applyAlignment="1" applyProtection="1">
      <alignment shrinkToFit="1"/>
      <protection locked="0"/>
    </xf>
    <xf numFmtId="0" fontId="1" fillId="2" borderId="24" xfId="0" applyNumberFormat="1" applyFont="1" applyFill="1" applyBorder="1" applyAlignment="1" applyProtection="1">
      <alignment shrinkToFit="1"/>
      <protection locked="0"/>
    </xf>
    <xf numFmtId="0" fontId="1" fillId="2" borderId="25" xfId="0" applyNumberFormat="1" applyFont="1" applyFill="1" applyBorder="1" applyAlignment="1" applyProtection="1">
      <alignment shrinkToFit="1"/>
      <protection locked="0"/>
    </xf>
    <xf numFmtId="0" fontId="1" fillId="2" borderId="22" xfId="0" applyNumberFormat="1" applyFont="1" applyFill="1" applyBorder="1" applyAlignment="1" applyProtection="1">
      <alignment shrinkToFit="1"/>
      <protection locked="0"/>
    </xf>
    <xf numFmtId="0" fontId="1" fillId="2" borderId="26" xfId="0" applyNumberFormat="1" applyFont="1" applyFill="1" applyBorder="1" applyAlignment="1" applyProtection="1">
      <alignment shrinkToFit="1"/>
      <protection locked="0"/>
    </xf>
    <xf numFmtId="0" fontId="1" fillId="2" borderId="0" xfId="0" applyNumberFormat="1" applyFont="1" applyFill="1" applyBorder="1" applyAlignment="1" applyProtection="1">
      <alignment shrinkToFit="1"/>
      <protection locked="0"/>
    </xf>
    <xf numFmtId="0" fontId="1" fillId="2" borderId="27" xfId="0" applyNumberFormat="1" applyFont="1" applyFill="1" applyBorder="1" applyAlignment="1" applyProtection="1">
      <alignment shrinkToFit="1"/>
      <protection locked="0"/>
    </xf>
    <xf numFmtId="0" fontId="0" fillId="0" borderId="19" xfId="0" applyBorder="1" applyProtection="1">
      <protection locked="0"/>
    </xf>
    <xf numFmtId="0" fontId="0" fillId="0" borderId="21" xfId="0" applyBorder="1" applyProtection="1">
      <protection locked="0"/>
    </xf>
    <xf numFmtId="0" fontId="0" fillId="0" borderId="28" xfId="0" applyBorder="1" applyProtection="1">
      <protection locked="0"/>
    </xf>
    <xf numFmtId="0" fontId="0" fillId="0" borderId="0" xfId="0" applyProtection="1">
      <protection locked="0"/>
    </xf>
    <xf numFmtId="0" fontId="0" fillId="0" borderId="1" xfId="0" applyBorder="1" applyProtection="1">
      <protection locked="0"/>
    </xf>
    <xf numFmtId="0" fontId="0" fillId="0" borderId="4" xfId="0" applyBorder="1" applyProtection="1">
      <protection locked="0"/>
    </xf>
    <xf numFmtId="0" fontId="0" fillId="0" borderId="6" xfId="0" applyBorder="1" applyProtection="1">
      <protection locked="0"/>
    </xf>
    <xf numFmtId="0" fontId="1" fillId="0" borderId="20" xfId="0" applyNumberFormat="1" applyFont="1" applyBorder="1"/>
    <xf numFmtId="0" fontId="1" fillId="0" borderId="0" xfId="0" applyNumberFormat="1" applyFont="1" applyBorder="1"/>
    <xf numFmtId="0" fontId="1" fillId="0" borderId="29" xfId="0" applyNumberFormat="1" applyFont="1" applyBorder="1" applyAlignment="1">
      <alignment textRotation="90"/>
    </xf>
    <xf numFmtId="0" fontId="1" fillId="0" borderId="30" xfId="0" applyNumberFormat="1" applyFont="1" applyBorder="1" applyAlignment="1"/>
    <xf numFmtId="0" fontId="1" fillId="0" borderId="31" xfId="0" applyNumberFormat="1" applyFont="1" applyBorder="1" applyAlignment="1">
      <alignment textRotation="90"/>
    </xf>
    <xf numFmtId="0" fontId="1" fillId="0" borderId="32" xfId="0" applyNumberFormat="1" applyFont="1" applyBorder="1" applyAlignment="1">
      <alignment textRotation="90"/>
    </xf>
    <xf numFmtId="0" fontId="1" fillId="2" borderId="33" xfId="0" applyNumberFormat="1" applyFont="1" applyFill="1" applyBorder="1" applyAlignment="1" applyProtection="1">
      <alignment shrinkToFit="1"/>
      <protection locked="0"/>
    </xf>
    <xf numFmtId="0" fontId="1" fillId="2" borderId="34" xfId="0" applyNumberFormat="1" applyFont="1" applyFill="1" applyBorder="1" applyAlignment="1" applyProtection="1">
      <alignment shrinkToFit="1"/>
      <protection locked="0"/>
    </xf>
    <xf numFmtId="0" fontId="1" fillId="0" borderId="35" xfId="0" applyNumberFormat="1" applyFont="1" applyBorder="1" applyAlignment="1">
      <alignment shrinkToFit="1"/>
    </xf>
    <xf numFmtId="0" fontId="1" fillId="0" borderId="36" xfId="0" applyNumberFormat="1" applyFont="1" applyBorder="1" applyAlignment="1">
      <alignment shrinkToFit="1"/>
    </xf>
    <xf numFmtId="0" fontId="1" fillId="0" borderId="0" xfId="0" applyNumberFormat="1" applyFont="1" applyAlignment="1">
      <alignment horizontal="right"/>
    </xf>
    <xf numFmtId="0" fontId="1" fillId="0" borderId="37" xfId="0" applyNumberFormat="1" applyFont="1" applyBorder="1" applyAlignment="1">
      <alignment textRotation="90"/>
    </xf>
    <xf numFmtId="0" fontId="1" fillId="0" borderId="38" xfId="0" applyNumberFormat="1" applyFont="1" applyBorder="1" applyAlignment="1">
      <alignment textRotation="90"/>
    </xf>
    <xf numFmtId="0" fontId="1" fillId="0" borderId="39" xfId="0" applyNumberFormat="1" applyFont="1" applyBorder="1" applyAlignment="1">
      <alignment textRotation="90"/>
    </xf>
    <xf numFmtId="0" fontId="1" fillId="2" borderId="36" xfId="0" applyNumberFormat="1" applyFont="1" applyFill="1" applyBorder="1" applyAlignment="1" applyProtection="1">
      <alignment shrinkToFit="1"/>
      <protection locked="0"/>
    </xf>
    <xf numFmtId="0" fontId="1" fillId="0" borderId="40" xfId="0" applyNumberFormat="1" applyFont="1" applyBorder="1" applyAlignment="1">
      <alignment shrinkToFit="1"/>
    </xf>
    <xf numFmtId="0" fontId="0" fillId="0" borderId="0" xfId="0" applyBorder="1"/>
    <xf numFmtId="0" fontId="3" fillId="2" borderId="0" xfId="0" applyNumberFormat="1" applyFont="1" applyFill="1" applyBorder="1" applyAlignment="1" applyProtection="1">
      <alignment horizontal="right"/>
      <protection locked="0"/>
    </xf>
    <xf numFmtId="0" fontId="0" fillId="0" borderId="0" xfId="0" applyProtection="1"/>
    <xf numFmtId="0" fontId="0" fillId="0" borderId="0" xfId="0" applyFill="1" applyAlignment="1" applyProtection="1">
      <alignment wrapText="1"/>
    </xf>
    <xf numFmtId="0" fontId="0" fillId="0" borderId="0" xfId="0" applyFill="1" applyProtection="1"/>
    <xf numFmtId="4" fontId="3" fillId="0" borderId="0" xfId="0" applyNumberFormat="1" applyFont="1"/>
    <xf numFmtId="0" fontId="1" fillId="0" borderId="16" xfId="0" applyNumberFormat="1" applyFont="1" applyBorder="1" applyAlignment="1">
      <alignment shrinkToFit="1"/>
    </xf>
    <xf numFmtId="0" fontId="5" fillId="0" borderId="0" xfId="0" applyNumberFormat="1" applyFont="1" applyBorder="1" applyAlignment="1">
      <alignment shrinkToFit="1"/>
    </xf>
    <xf numFmtId="2" fontId="0" fillId="0" borderId="0" xfId="0" applyNumberFormat="1" applyFill="1"/>
    <xf numFmtId="2" fontId="3" fillId="2" borderId="1" xfId="0" applyNumberFormat="1" applyFont="1" applyFill="1" applyBorder="1" applyProtection="1">
      <protection locked="0"/>
    </xf>
    <xf numFmtId="2" fontId="0" fillId="2" borderId="4" xfId="0" applyNumberFormat="1" applyFill="1" applyBorder="1" applyProtection="1">
      <protection locked="0"/>
    </xf>
    <xf numFmtId="2" fontId="0" fillId="2" borderId="6" xfId="0" applyNumberFormat="1" applyFill="1" applyBorder="1" applyProtection="1">
      <protection locked="0"/>
    </xf>
    <xf numFmtId="2" fontId="0" fillId="2" borderId="0" xfId="0" applyNumberFormat="1" applyFill="1" applyProtection="1">
      <protection locked="0"/>
    </xf>
    <xf numFmtId="0" fontId="0" fillId="0" borderId="0" xfId="0" applyBorder="1" applyAlignment="1"/>
    <xf numFmtId="0" fontId="0" fillId="0" borderId="0" xfId="0" applyAlignment="1">
      <alignment horizontal="left"/>
    </xf>
    <xf numFmtId="0" fontId="0" fillId="0" borderId="41" xfId="0" applyBorder="1"/>
    <xf numFmtId="0" fontId="2" fillId="0" borderId="42" xfId="0" applyFont="1" applyBorder="1"/>
    <xf numFmtId="0" fontId="0" fillId="2" borderId="42" xfId="0" applyFill="1" applyBorder="1" applyAlignment="1" applyProtection="1">
      <alignment horizontal="left"/>
      <protection locked="0"/>
    </xf>
    <xf numFmtId="0" fontId="0" fillId="0" borderId="42" xfId="0" applyBorder="1"/>
    <xf numFmtId="49" fontId="0" fillId="2" borderId="42" xfId="0" applyNumberFormat="1" applyFill="1" applyBorder="1" applyAlignment="1" applyProtection="1">
      <alignment horizontal="left"/>
      <protection locked="0"/>
    </xf>
    <xf numFmtId="0" fontId="0" fillId="0" borderId="43" xfId="0" applyBorder="1"/>
    <xf numFmtId="0" fontId="0" fillId="2" borderId="44" xfId="0" applyFill="1" applyBorder="1" applyAlignment="1" applyProtection="1">
      <alignment horizontal="left"/>
      <protection locked="0"/>
    </xf>
    <xf numFmtId="0" fontId="0" fillId="0" borderId="0" xfId="0" applyAlignment="1">
      <alignment horizontal="left" wrapText="1"/>
    </xf>
    <xf numFmtId="0" fontId="0" fillId="0" borderId="0" xfId="0" applyFill="1" applyAlignment="1">
      <alignment horizontal="left"/>
    </xf>
    <xf numFmtId="0" fontId="0" fillId="0" borderId="0" xfId="0" applyNumberFormat="1" applyFill="1" applyAlignment="1">
      <alignment horizontal="left"/>
    </xf>
    <xf numFmtId="14" fontId="0" fillId="0" borderId="0" xfId="0" applyNumberFormat="1" applyFill="1" applyAlignment="1">
      <alignment horizontal="left"/>
    </xf>
    <xf numFmtId="0" fontId="3" fillId="0" borderId="25" xfId="0" applyFont="1" applyFill="1" applyBorder="1" applyAlignment="1"/>
    <xf numFmtId="0" fontId="1" fillId="0" borderId="10" xfId="0" applyFont="1" applyFill="1" applyBorder="1" applyAlignment="1"/>
    <xf numFmtId="0" fontId="1" fillId="0" borderId="45" xfId="0" applyFont="1" applyFill="1" applyBorder="1" applyAlignment="1"/>
    <xf numFmtId="0" fontId="0" fillId="0" borderId="0" xfId="0" applyBorder="1" applyAlignment="1">
      <alignment horizontal="left"/>
    </xf>
    <xf numFmtId="0" fontId="3" fillId="0" borderId="0" xfId="0" applyFont="1" applyAlignment="1">
      <alignment horizontal="left"/>
    </xf>
    <xf numFmtId="0" fontId="3" fillId="0" borderId="0" xfId="0" applyFont="1" applyAlignment="1">
      <alignment horizontal="left" vertical="top"/>
    </xf>
    <xf numFmtId="0" fontId="1" fillId="0" borderId="0" xfId="0" applyFont="1" applyAlignment="1">
      <alignment horizontal="right" vertical="top"/>
    </xf>
    <xf numFmtId="14" fontId="1" fillId="0" borderId="0" xfId="0" applyNumberFormat="1" applyFont="1" applyAlignment="1">
      <alignment horizontal="left" vertical="top"/>
    </xf>
    <xf numFmtId="0" fontId="0" fillId="0" borderId="0" xfId="0" applyAlignment="1">
      <alignment horizontal="left" vertical="top" wrapText="1" indent="1"/>
    </xf>
    <xf numFmtId="0" fontId="4" fillId="0" borderId="20" xfId="0" applyFont="1" applyBorder="1" applyAlignment="1">
      <alignment horizontal="left" vertical="top" wrapText="1" indent="1"/>
    </xf>
    <xf numFmtId="0" fontId="2" fillId="0" borderId="0" xfId="0" applyFont="1" applyBorder="1" applyAlignment="1">
      <alignment horizontal="left" vertical="top" wrapText="1" indent="1"/>
    </xf>
    <xf numFmtId="0" fontId="2" fillId="3" borderId="0" xfId="0" applyFont="1" applyFill="1" applyAlignment="1" applyProtection="1">
      <alignment wrapText="1"/>
    </xf>
    <xf numFmtId="0" fontId="0" fillId="0" borderId="29" xfId="0" applyBorder="1" applyProtection="1">
      <protection locked="0"/>
    </xf>
    <xf numFmtId="0" fontId="0" fillId="0" borderId="23" xfId="0" applyBorder="1" applyProtection="1">
      <protection locked="0"/>
    </xf>
    <xf numFmtId="2" fontId="0" fillId="0" borderId="23" xfId="0" applyNumberFormat="1" applyBorder="1" applyProtection="1">
      <protection locked="0"/>
    </xf>
    <xf numFmtId="14" fontId="0" fillId="0" borderId="23" xfId="0" applyNumberFormat="1" applyBorder="1" applyProtection="1">
      <protection locked="0"/>
    </xf>
    <xf numFmtId="4" fontId="0" fillId="0" borderId="23" xfId="0" applyNumberFormat="1" applyBorder="1" applyProtection="1">
      <protection locked="0"/>
    </xf>
    <xf numFmtId="0" fontId="0" fillId="0" borderId="37" xfId="0" applyBorder="1" applyAlignment="1" applyProtection="1">
      <alignment horizontal="right"/>
      <protection locked="0"/>
    </xf>
    <xf numFmtId="0" fontId="7" fillId="0" borderId="0" xfId="0" applyFont="1" applyAlignment="1">
      <alignment horizontal="left"/>
    </xf>
    <xf numFmtId="0" fontId="6" fillId="0" borderId="0" xfId="0" applyFont="1" applyAlignment="1">
      <alignment horizontal="left"/>
    </xf>
    <xf numFmtId="0" fontId="0" fillId="0" borderId="0" xfId="0" applyAlignment="1" applyProtection="1">
      <protection locked="0"/>
    </xf>
    <xf numFmtId="0" fontId="0" fillId="0" borderId="0" xfId="0" applyBorder="1" applyProtection="1">
      <protection locked="0"/>
    </xf>
    <xf numFmtId="0" fontId="0" fillId="0" borderId="0" xfId="0" applyAlignment="1" applyProtection="1">
      <alignment vertical="top" wrapText="1"/>
      <protection locked="0"/>
    </xf>
    <xf numFmtId="0" fontId="3" fillId="0" borderId="0" xfId="0" applyFont="1" applyFill="1" applyAlignment="1">
      <alignment horizontal="left"/>
    </xf>
    <xf numFmtId="0" fontId="0" fillId="0" borderId="20" xfId="0" applyBorder="1" applyProtection="1">
      <protection locked="0"/>
    </xf>
    <xf numFmtId="0" fontId="0" fillId="0" borderId="46" xfId="0" applyBorder="1" applyProtection="1">
      <protection locked="0"/>
    </xf>
    <xf numFmtId="22" fontId="0" fillId="0" borderId="3" xfId="0" applyNumberFormat="1" applyFill="1" applyBorder="1" applyAlignment="1">
      <alignment horizontal="right" wrapText="1"/>
    </xf>
    <xf numFmtId="2" fontId="1" fillId="0" borderId="41" xfId="0" applyNumberFormat="1" applyFont="1" applyFill="1" applyBorder="1" applyAlignment="1">
      <alignment horizontal="right" wrapText="1"/>
    </xf>
    <xf numFmtId="0" fontId="1" fillId="0" borderId="43" xfId="0" applyFont="1" applyFill="1" applyBorder="1" applyAlignment="1">
      <alignment horizontal="right" wrapText="1"/>
    </xf>
    <xf numFmtId="4" fontId="0" fillId="0" borderId="0" xfId="0" applyNumberFormat="1" applyBorder="1"/>
    <xf numFmtId="0" fontId="0" fillId="2" borderId="22" xfId="0" applyFill="1" applyBorder="1" applyAlignment="1" applyProtection="1">
      <protection locked="0"/>
    </xf>
    <xf numFmtId="10" fontId="0" fillId="2" borderId="16" xfId="0" applyNumberFormat="1" applyFill="1" applyBorder="1" applyAlignment="1" applyProtection="1">
      <alignment vertical="center"/>
      <protection locked="0"/>
    </xf>
    <xf numFmtId="0" fontId="0" fillId="2" borderId="16" xfId="0" applyNumberFormat="1" applyFill="1" applyBorder="1" applyAlignment="1" applyProtection="1">
      <alignment vertical="center"/>
      <protection locked="0"/>
    </xf>
    <xf numFmtId="0" fontId="0" fillId="0" borderId="0" xfId="0" applyBorder="1" applyAlignment="1">
      <alignment wrapText="1"/>
    </xf>
    <xf numFmtId="0" fontId="0" fillId="0" borderId="42" xfId="0" applyBorder="1" applyAlignment="1">
      <alignment wrapText="1"/>
    </xf>
    <xf numFmtId="0" fontId="0" fillId="0" borderId="25" xfId="0" applyBorder="1" applyAlignment="1">
      <alignment horizontal="left" wrapText="1"/>
    </xf>
    <xf numFmtId="0" fontId="0" fillId="2" borderId="44" xfId="0" applyFill="1" applyBorder="1" applyAlignment="1" applyProtection="1">
      <alignment vertical="top" wrapText="1"/>
      <protection locked="0"/>
    </xf>
    <xf numFmtId="0" fontId="0" fillId="2" borderId="44" xfId="0" applyFill="1" applyBorder="1" applyAlignment="1" applyProtection="1">
      <alignment wrapText="1"/>
      <protection locked="0"/>
    </xf>
    <xf numFmtId="0" fontId="0" fillId="2" borderId="44" xfId="0" applyFill="1" applyBorder="1" applyAlignment="1" applyProtection="1">
      <protection locked="0"/>
    </xf>
    <xf numFmtId="49" fontId="0" fillId="2" borderId="44" xfId="0" applyNumberFormat="1" applyFill="1" applyBorder="1" applyAlignment="1" applyProtection="1">
      <protection locked="0"/>
    </xf>
    <xf numFmtId="49" fontId="0" fillId="2" borderId="44" xfId="0" applyNumberFormat="1" applyFill="1" applyBorder="1" applyProtection="1">
      <protection locked="0"/>
    </xf>
    <xf numFmtId="0" fontId="0" fillId="2" borderId="44" xfId="0" applyFill="1" applyBorder="1" applyProtection="1">
      <protection locked="0"/>
    </xf>
    <xf numFmtId="0" fontId="0" fillId="0" borderId="43" xfId="0" applyBorder="1" applyAlignment="1">
      <alignment horizontal="center" wrapText="1"/>
    </xf>
    <xf numFmtId="0" fontId="0" fillId="0" borderId="44" xfId="0" applyBorder="1" applyAlignment="1">
      <alignment horizontal="center" wrapText="1"/>
    </xf>
    <xf numFmtId="0" fontId="0" fillId="0" borderId="0" xfId="0" applyFill="1" applyBorder="1"/>
    <xf numFmtId="0" fontId="0" fillId="2" borderId="47" xfId="0" applyFill="1" applyBorder="1" applyProtection="1">
      <protection locked="0"/>
    </xf>
    <xf numFmtId="0" fontId="2" fillId="2" borderId="48" xfId="0" applyFont="1" applyFill="1" applyBorder="1" applyAlignment="1" applyProtection="1">
      <alignment horizontal="center" vertical="center"/>
      <protection locked="0"/>
    </xf>
    <xf numFmtId="0" fontId="0" fillId="0" borderId="0" xfId="0" applyBorder="1" applyAlignment="1" applyProtection="1"/>
    <xf numFmtId="0" fontId="0" fillId="0" borderId="0" xfId="0" applyFill="1" applyAlignment="1" applyProtection="1">
      <alignment horizontal="left"/>
    </xf>
    <xf numFmtId="0" fontId="0" fillId="0" borderId="0" xfId="0" applyAlignment="1" applyProtection="1">
      <alignment horizontal="left"/>
    </xf>
    <xf numFmtId="0" fontId="0" fillId="0" borderId="0" xfId="0" applyFill="1" applyAlignment="1" applyProtection="1">
      <alignment horizontal="left" wrapText="1"/>
    </xf>
    <xf numFmtId="0" fontId="0" fillId="0" borderId="0" xfId="0" applyAlignment="1" applyProtection="1">
      <alignment horizontal="left" wrapText="1"/>
    </xf>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25" xfId="0" applyBorder="1" applyAlignment="1" applyProtection="1">
      <alignment vertical="top"/>
    </xf>
    <xf numFmtId="0" fontId="0" fillId="0" borderId="43" xfId="0" applyBorder="1" applyAlignment="1" applyProtection="1">
      <alignment horizontal="center"/>
    </xf>
    <xf numFmtId="0" fontId="0" fillId="0" borderId="10" xfId="0" applyBorder="1" applyAlignment="1" applyProtection="1"/>
    <xf numFmtId="0" fontId="0" fillId="0" borderId="44" xfId="0" applyBorder="1" applyAlignment="1" applyProtection="1">
      <alignment horizontal="center"/>
    </xf>
    <xf numFmtId="0" fontId="0" fillId="0" borderId="44" xfId="0" applyFill="1" applyBorder="1" applyAlignment="1" applyProtection="1">
      <alignment horizontal="center"/>
    </xf>
    <xf numFmtId="0" fontId="0" fillId="0" borderId="0" xfId="0" applyBorder="1" applyAlignment="1" applyProtection="1">
      <alignment horizontal="left"/>
    </xf>
    <xf numFmtId="0" fontId="0" fillId="0" borderId="0" xfId="0" applyBorder="1" applyProtection="1"/>
    <xf numFmtId="0" fontId="0" fillId="0" borderId="47" xfId="0" applyFill="1" applyBorder="1" applyAlignment="1" applyProtection="1">
      <alignment horizontal="center"/>
    </xf>
    <xf numFmtId="0" fontId="0" fillId="0" borderId="25" xfId="0" applyBorder="1" applyAlignment="1" applyProtection="1"/>
    <xf numFmtId="49" fontId="0" fillId="0" borderId="0" xfId="0" applyNumberFormat="1" applyFill="1" applyAlignment="1" applyProtection="1">
      <alignment horizontal="left"/>
    </xf>
    <xf numFmtId="0" fontId="0" fillId="0" borderId="10" xfId="0" applyBorder="1" applyAlignment="1" applyProtection="1">
      <alignment vertical="top"/>
    </xf>
    <xf numFmtId="0" fontId="3" fillId="0" borderId="0" xfId="0" applyNumberFormat="1" applyFont="1" applyAlignment="1" applyProtection="1">
      <alignment horizontal="left"/>
    </xf>
    <xf numFmtId="14" fontId="0" fillId="0" borderId="0" xfId="0" applyNumberFormat="1" applyFill="1" applyAlignment="1" applyProtection="1">
      <alignment horizontal="left"/>
    </xf>
    <xf numFmtId="0" fontId="0" fillId="0" borderId="10" xfId="0" applyBorder="1" applyProtection="1"/>
    <xf numFmtId="0" fontId="0" fillId="0" borderId="10" xfId="0" applyFill="1" applyBorder="1" applyProtection="1"/>
    <xf numFmtId="0" fontId="0" fillId="0" borderId="11" xfId="0" applyBorder="1" applyAlignment="1" applyProtection="1">
      <alignment vertical="top"/>
    </xf>
    <xf numFmtId="0" fontId="3" fillId="0" borderId="25" xfId="0" applyFont="1" applyFill="1" applyBorder="1" applyAlignment="1" applyProtection="1"/>
    <xf numFmtId="2" fontId="1" fillId="0" borderId="41" xfId="0" applyNumberFormat="1" applyFont="1" applyFill="1" applyBorder="1" applyAlignment="1" applyProtection="1">
      <alignment horizontal="right" wrapText="1"/>
    </xf>
    <xf numFmtId="0" fontId="1" fillId="0" borderId="43" xfId="0" applyFont="1" applyFill="1" applyBorder="1" applyAlignment="1" applyProtection="1">
      <alignment horizontal="right" wrapText="1"/>
    </xf>
    <xf numFmtId="0" fontId="1"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Alignment="1" applyProtection="1">
      <alignment wrapText="1"/>
    </xf>
    <xf numFmtId="0" fontId="0" fillId="0" borderId="0" xfId="0" applyAlignment="1" applyProtection="1"/>
    <xf numFmtId="0" fontId="1" fillId="0" borderId="10" xfId="0" applyFont="1" applyFill="1" applyBorder="1" applyAlignment="1" applyProtection="1"/>
    <xf numFmtId="2" fontId="1" fillId="0" borderId="0" xfId="0" applyNumberFormat="1" applyFont="1" applyFill="1" applyBorder="1" applyAlignment="1" applyProtection="1">
      <alignment horizontal="left" vertical="center"/>
    </xf>
    <xf numFmtId="0" fontId="0" fillId="0" borderId="0" xfId="0" applyAlignment="1" applyProtection="1">
      <alignment vertical="center"/>
    </xf>
    <xf numFmtId="10" fontId="0" fillId="0" borderId="0" xfId="0" applyNumberFormat="1" applyAlignment="1" applyProtection="1">
      <alignment vertical="center"/>
    </xf>
    <xf numFmtId="0" fontId="1" fillId="0" borderId="45" xfId="0" applyFont="1" applyFill="1" applyBorder="1" applyAlignment="1" applyProtection="1"/>
    <xf numFmtId="0" fontId="3" fillId="0" borderId="0" xfId="0" applyFont="1" applyFill="1" applyBorder="1" applyAlignment="1" applyProtection="1">
      <alignment horizontal="right"/>
    </xf>
    <xf numFmtId="1" fontId="0" fillId="0" borderId="0" xfId="0" applyNumberFormat="1" applyFill="1" applyBorder="1" applyProtection="1"/>
    <xf numFmtId="1" fontId="3" fillId="0" borderId="0" xfId="0" applyNumberFormat="1" applyFont="1" applyFill="1" applyBorder="1" applyProtection="1"/>
    <xf numFmtId="0" fontId="3" fillId="0" borderId="0" xfId="0" applyFont="1" applyFill="1" applyBorder="1" applyAlignment="1" applyProtection="1">
      <alignment horizontal="left"/>
    </xf>
    <xf numFmtId="4" fontId="0" fillId="0" borderId="0" xfId="0" applyNumberFormat="1" applyProtection="1"/>
    <xf numFmtId="0" fontId="3" fillId="0" borderId="22" xfId="0" applyFont="1" applyFill="1" applyBorder="1" applyAlignment="1" applyProtection="1">
      <alignment horizontal="left"/>
    </xf>
    <xf numFmtId="0" fontId="0" fillId="0" borderId="22" xfId="0" applyBorder="1" applyAlignment="1" applyProtection="1">
      <alignment horizontal="left"/>
    </xf>
    <xf numFmtId="4" fontId="0" fillId="0" borderId="22" xfId="0" applyNumberFormat="1" applyBorder="1" applyProtection="1"/>
    <xf numFmtId="4" fontId="3" fillId="0" borderId="0" xfId="0" applyNumberFormat="1" applyFont="1" applyProtection="1"/>
    <xf numFmtId="0" fontId="3" fillId="0" borderId="0" xfId="0" applyFont="1" applyAlignment="1" applyProtection="1">
      <alignment horizontal="left"/>
    </xf>
    <xf numFmtId="1" fontId="0" fillId="0" borderId="0" xfId="0" applyNumberFormat="1" applyFill="1" applyBorder="1" applyAlignment="1" applyProtection="1">
      <alignment horizontal="left"/>
    </xf>
    <xf numFmtId="10" fontId="0" fillId="0" borderId="0" xfId="0" applyNumberFormat="1" applyAlignment="1" applyProtection="1">
      <alignment horizontal="left"/>
    </xf>
    <xf numFmtId="1" fontId="0" fillId="0" borderId="22" xfId="0" applyNumberFormat="1" applyFill="1" applyBorder="1" applyAlignment="1" applyProtection="1">
      <alignment horizontal="left"/>
    </xf>
    <xf numFmtId="10" fontId="0" fillId="0" borderId="22" xfId="0" applyNumberFormat="1" applyBorder="1" applyAlignment="1" applyProtection="1">
      <alignment horizontal="left"/>
    </xf>
    <xf numFmtId="0" fontId="1" fillId="0" borderId="0" xfId="0" applyFont="1" applyAlignment="1" applyProtection="1">
      <alignment horizontal="right" vertical="top"/>
    </xf>
    <xf numFmtId="14" fontId="1" fillId="0" borderId="0" xfId="0" applyNumberFormat="1" applyFont="1" applyAlignment="1" applyProtection="1">
      <alignment horizontal="left" vertical="top"/>
    </xf>
    <xf numFmtId="0" fontId="3" fillId="0" borderId="0" xfId="0" applyFont="1" applyAlignment="1" applyProtection="1">
      <alignment horizontal="left" vertical="top"/>
    </xf>
    <xf numFmtId="0" fontId="0" fillId="0" borderId="10" xfId="0" applyNumberFormat="1" applyBorder="1" applyAlignment="1" applyProtection="1"/>
    <xf numFmtId="0" fontId="1" fillId="0" borderId="49" xfId="0" applyNumberFormat="1" applyFont="1" applyBorder="1" applyAlignment="1"/>
    <xf numFmtId="0" fontId="1" fillId="2" borderId="10" xfId="0" applyNumberFormat="1" applyFont="1" applyFill="1" applyBorder="1" applyAlignment="1" applyProtection="1">
      <alignment shrinkToFit="1"/>
      <protection locked="0"/>
    </xf>
    <xf numFmtId="0" fontId="1" fillId="2" borderId="50" xfId="0" applyNumberFormat="1" applyFont="1" applyFill="1" applyBorder="1" applyAlignment="1" applyProtection="1">
      <alignment shrinkToFit="1"/>
      <protection locked="0"/>
    </xf>
    <xf numFmtId="0" fontId="1" fillId="2" borderId="51" xfId="0" applyNumberFormat="1" applyFont="1" applyFill="1" applyBorder="1" applyAlignment="1" applyProtection="1">
      <alignment shrinkToFit="1"/>
      <protection locked="0"/>
    </xf>
    <xf numFmtId="0" fontId="1" fillId="2" borderId="52" xfId="0" applyNumberFormat="1" applyFont="1" applyFill="1" applyBorder="1" applyAlignment="1" applyProtection="1">
      <alignment shrinkToFit="1"/>
      <protection locked="0"/>
    </xf>
    <xf numFmtId="0" fontId="1" fillId="0" borderId="50" xfId="0" applyNumberFormat="1" applyFont="1" applyBorder="1" applyAlignment="1">
      <alignment shrinkToFit="1"/>
    </xf>
    <xf numFmtId="2" fontId="1" fillId="0" borderId="31" xfId="0" applyNumberFormat="1" applyFont="1" applyBorder="1" applyAlignment="1"/>
    <xf numFmtId="0" fontId="0" fillId="0" borderId="53" xfId="0" applyBorder="1"/>
    <xf numFmtId="0" fontId="0" fillId="0" borderId="0" xfId="0" applyNumberFormat="1" applyFill="1"/>
    <xf numFmtId="0" fontId="0" fillId="0" borderId="0" xfId="0" applyFill="1" applyAlignment="1"/>
    <xf numFmtId="0" fontId="5" fillId="0" borderId="40" xfId="0" applyNumberFormat="1" applyFont="1" applyBorder="1" applyAlignment="1">
      <alignment shrinkToFit="1"/>
    </xf>
    <xf numFmtId="0" fontId="1" fillId="4" borderId="35" xfId="0" applyNumberFormat="1" applyFont="1" applyFill="1" applyBorder="1" applyAlignment="1" applyProtection="1">
      <alignment shrinkToFit="1"/>
      <protection locked="0"/>
    </xf>
    <xf numFmtId="0" fontId="1" fillId="4" borderId="54" xfId="0" applyNumberFormat="1" applyFont="1" applyFill="1" applyBorder="1" applyAlignment="1" applyProtection="1">
      <alignment shrinkToFit="1"/>
      <protection locked="0"/>
    </xf>
    <xf numFmtId="0" fontId="1" fillId="4" borderId="55" xfId="0" applyNumberFormat="1" applyFont="1" applyFill="1" applyBorder="1" applyAlignment="1" applyProtection="1">
      <alignment shrinkToFit="1"/>
      <protection locked="0"/>
    </xf>
    <xf numFmtId="0" fontId="1" fillId="4" borderId="56" xfId="0" applyNumberFormat="1" applyFont="1" applyFill="1" applyBorder="1" applyAlignment="1" applyProtection="1">
      <alignment shrinkToFit="1"/>
      <protection locked="0"/>
    </xf>
    <xf numFmtId="0" fontId="1" fillId="4" borderId="57" xfId="0" applyNumberFormat="1" applyFont="1" applyFill="1" applyBorder="1" applyAlignment="1" applyProtection="1">
      <alignment shrinkToFit="1"/>
      <protection locked="0"/>
    </xf>
    <xf numFmtId="0" fontId="1" fillId="4" borderId="40" xfId="0" applyNumberFormat="1" applyFont="1" applyFill="1" applyBorder="1" applyAlignment="1" applyProtection="1">
      <alignment shrinkToFit="1"/>
      <protection locked="0"/>
    </xf>
    <xf numFmtId="0" fontId="1" fillId="4" borderId="58" xfId="0" applyNumberFormat="1" applyFont="1" applyFill="1" applyBorder="1" applyAlignment="1" applyProtection="1">
      <alignment shrinkToFit="1"/>
      <protection locked="0"/>
    </xf>
    <xf numFmtId="2" fontId="0" fillId="0" borderId="0" xfId="0" applyNumberFormat="1"/>
    <xf numFmtId="0" fontId="0" fillId="2" borderId="53" xfId="0" applyFill="1" applyBorder="1" applyProtection="1">
      <protection locked="0"/>
    </xf>
    <xf numFmtId="0" fontId="2" fillId="2" borderId="0" xfId="0" applyFont="1" applyFill="1" applyBorder="1" applyAlignment="1" applyProtection="1">
      <alignment horizontal="center"/>
      <protection locked="0"/>
    </xf>
    <xf numFmtId="0" fontId="0" fillId="0" borderId="42" xfId="0" applyNumberFormat="1" applyFill="1" applyBorder="1" applyAlignment="1">
      <alignment horizontal="right"/>
    </xf>
    <xf numFmtId="0" fontId="0" fillId="0" borderId="44" xfId="0" applyNumberFormat="1" applyFill="1" applyBorder="1" applyAlignment="1">
      <alignment horizontal="right"/>
    </xf>
    <xf numFmtId="0" fontId="0" fillId="0" borderId="59" xfId="0" applyNumberFormat="1" applyFill="1" applyBorder="1" applyAlignment="1">
      <alignment horizontal="right"/>
    </xf>
    <xf numFmtId="0" fontId="3" fillId="0" borderId="60" xfId="0" applyNumberFormat="1" applyFont="1" applyFill="1" applyBorder="1" applyAlignment="1">
      <alignment horizontal="right"/>
    </xf>
    <xf numFmtId="0" fontId="0" fillId="0" borderId="42" xfId="0" applyNumberFormat="1" applyFill="1" applyBorder="1" applyAlignment="1" applyProtection="1">
      <alignment horizontal="right"/>
    </xf>
    <xf numFmtId="0" fontId="0" fillId="0" borderId="44" xfId="0" applyNumberFormat="1" applyFill="1" applyBorder="1" applyAlignment="1" applyProtection="1">
      <alignment horizontal="right"/>
    </xf>
    <xf numFmtId="0" fontId="0" fillId="0" borderId="59" xfId="0" applyNumberFormat="1" applyFill="1" applyBorder="1" applyAlignment="1" applyProtection="1">
      <alignment horizontal="right"/>
    </xf>
    <xf numFmtId="0" fontId="3" fillId="0" borderId="60" xfId="0" applyNumberFormat="1" applyFont="1" applyFill="1" applyBorder="1" applyAlignment="1" applyProtection="1">
      <alignment horizontal="right"/>
    </xf>
    <xf numFmtId="0" fontId="0" fillId="2" borderId="44" xfId="0" applyFill="1" applyBorder="1" applyAlignment="1" applyProtection="1">
      <alignment vertical="top"/>
      <protection locked="0"/>
    </xf>
    <xf numFmtId="49" fontId="0" fillId="0" borderId="0" xfId="0" applyNumberFormat="1"/>
    <xf numFmtId="0" fontId="0" fillId="0" borderId="4" xfId="0" applyBorder="1" applyAlignment="1">
      <alignment horizontal="center" vertical="center"/>
    </xf>
    <xf numFmtId="2" fontId="0" fillId="5" borderId="61" xfId="0" applyNumberFormat="1" applyFill="1" applyBorder="1" applyAlignment="1" applyProtection="1">
      <alignment vertical="top"/>
      <protection locked="0"/>
    </xf>
    <xf numFmtId="167" fontId="0" fillId="0" borderId="0" xfId="0" applyNumberFormat="1" applyAlignment="1">
      <alignment horizontal="center"/>
    </xf>
    <xf numFmtId="0" fontId="1" fillId="0" borderId="0" xfId="0" applyNumberFormat="1" applyFont="1" applyAlignment="1"/>
    <xf numFmtId="0" fontId="9" fillId="0" borderId="0" xfId="0" applyNumberFormat="1" applyFont="1"/>
    <xf numFmtId="2" fontId="1" fillId="0" borderId="0" xfId="0" applyNumberFormat="1" applyFont="1" applyAlignment="1"/>
    <xf numFmtId="2" fontId="0" fillId="0" borderId="20" xfId="0" applyNumberFormat="1" applyBorder="1" applyProtection="1">
      <protection locked="0"/>
    </xf>
    <xf numFmtId="0" fontId="0" fillId="0" borderId="0" xfId="0" applyAlignment="1">
      <alignment wrapText="1"/>
    </xf>
    <xf numFmtId="0" fontId="6" fillId="0" borderId="0" xfId="0" applyFont="1" applyAlignment="1" applyProtection="1">
      <alignment horizontal="left" vertical="top" wrapText="1"/>
    </xf>
    <xf numFmtId="0" fontId="3" fillId="0" borderId="0" xfId="0" applyFont="1" applyAlignment="1" applyProtection="1">
      <alignment horizontal="left" wrapText="1"/>
    </xf>
    <xf numFmtId="0" fontId="1" fillId="0" borderId="4" xfId="0" applyFont="1" applyFill="1" applyBorder="1" applyAlignment="1" applyProtection="1"/>
    <xf numFmtId="0" fontId="0" fillId="0" borderId="4" xfId="0" applyNumberFormat="1" applyFill="1" applyBorder="1" applyAlignment="1" applyProtection="1">
      <alignment horizontal="right"/>
    </xf>
    <xf numFmtId="0" fontId="0" fillId="0" borderId="53" xfId="0" applyBorder="1" applyAlignment="1" applyProtection="1">
      <alignment horizontal="left"/>
    </xf>
    <xf numFmtId="0" fontId="0" fillId="0" borderId="0" xfId="0" applyAlignment="1" applyProtection="1">
      <alignment vertical="top" wrapText="1"/>
    </xf>
    <xf numFmtId="0" fontId="3" fillId="0" borderId="0" xfId="0" applyFont="1" applyFill="1" applyAlignment="1" applyProtection="1">
      <alignment horizontal="left" vertical="top" wrapText="1"/>
    </xf>
    <xf numFmtId="0" fontId="3" fillId="0" borderId="0" xfId="0" applyFont="1" applyAlignment="1">
      <alignment horizontal="left" vertical="top" wrapText="1" indent="1"/>
    </xf>
    <xf numFmtId="2" fontId="0" fillId="2" borderId="16" xfId="0" applyNumberFormat="1" applyFill="1" applyBorder="1" applyAlignment="1" applyProtection="1">
      <alignment horizontal="left"/>
      <protection locked="0"/>
    </xf>
    <xf numFmtId="0" fontId="1" fillId="0" borderId="0" xfId="0" applyNumberFormat="1" applyFont="1" applyBorder="1" applyAlignment="1"/>
    <xf numFmtId="0" fontId="1" fillId="0" borderId="46" xfId="0" applyNumberFormat="1" applyFont="1" applyBorder="1"/>
    <xf numFmtId="0" fontId="1" fillId="4" borderId="31" xfId="0" applyNumberFormat="1" applyFont="1" applyFill="1" applyBorder="1" applyAlignment="1" applyProtection="1">
      <alignment shrinkToFit="1"/>
      <protection locked="0"/>
    </xf>
    <xf numFmtId="0" fontId="1" fillId="2" borderId="29" xfId="0" applyNumberFormat="1" applyFont="1" applyFill="1" applyBorder="1" applyAlignment="1" applyProtection="1">
      <alignment shrinkToFit="1"/>
      <protection locked="0"/>
    </xf>
    <xf numFmtId="0" fontId="1" fillId="2" borderId="39" xfId="0" applyNumberFormat="1" applyFont="1" applyFill="1" applyBorder="1" applyAlignment="1" applyProtection="1">
      <alignment shrinkToFit="1"/>
      <protection locked="0"/>
    </xf>
    <xf numFmtId="0" fontId="1" fillId="0" borderId="0" xfId="0" applyFont="1" applyFill="1" applyBorder="1" applyAlignment="1">
      <alignment horizontal="right"/>
    </xf>
    <xf numFmtId="0" fontId="1" fillId="0" borderId="0" xfId="0" applyFont="1" applyFill="1" applyBorder="1" applyAlignment="1">
      <alignment horizontal="left"/>
    </xf>
    <xf numFmtId="0" fontId="3" fillId="0" borderId="0" xfId="0" applyFont="1" applyAlignment="1">
      <alignment wrapText="1"/>
    </xf>
    <xf numFmtId="0" fontId="3" fillId="0" borderId="0" xfId="0" applyFont="1" applyAlignment="1">
      <alignment horizontal="left" vertical="top" wrapText="1"/>
    </xf>
    <xf numFmtId="4" fontId="3" fillId="0" borderId="22" xfId="0" applyNumberFormat="1" applyFont="1" applyBorder="1" applyProtection="1"/>
    <xf numFmtId="0" fontId="3" fillId="0" borderId="0" xfId="0" applyFont="1" applyAlignment="1">
      <alignment vertical="top" wrapText="1"/>
    </xf>
    <xf numFmtId="0" fontId="0" fillId="0" borderId="0" xfId="0" applyAlignment="1">
      <alignment horizontal="left" vertical="top" wrapText="1" indent="1"/>
    </xf>
    <xf numFmtId="0" fontId="2" fillId="3" borderId="46" xfId="0" applyFont="1" applyFill="1" applyBorder="1" applyAlignment="1">
      <alignment horizontal="left" vertical="top" wrapText="1" indent="1"/>
    </xf>
    <xf numFmtId="0" fontId="0" fillId="0" borderId="46" xfId="0" applyBorder="1" applyAlignment="1">
      <alignment horizontal="left" vertical="top" wrapText="1" indent="1"/>
    </xf>
    <xf numFmtId="0" fontId="3" fillId="0" borderId="16" xfId="0" applyFont="1" applyBorder="1" applyAlignment="1">
      <alignment horizontal="left" vertical="top" wrapText="1" indent="1"/>
    </xf>
    <xf numFmtId="0" fontId="0" fillId="0" borderId="16" xfId="0" applyBorder="1" applyAlignment="1">
      <alignment horizontal="left" vertical="top" wrapText="1" indent="1"/>
    </xf>
    <xf numFmtId="0" fontId="2" fillId="0" borderId="16" xfId="0" applyFont="1" applyBorder="1" applyAlignment="1">
      <alignment horizontal="left" vertical="top" wrapText="1" indent="1"/>
    </xf>
    <xf numFmtId="14" fontId="2" fillId="3" borderId="0" xfId="0" applyNumberFormat="1" applyFont="1" applyFill="1" applyAlignment="1">
      <alignment horizontal="left" vertical="center" wrapText="1" indent="1"/>
    </xf>
    <xf numFmtId="0" fontId="2" fillId="3" borderId="0" xfId="0" applyFont="1" applyFill="1" applyAlignment="1">
      <alignment vertical="center"/>
    </xf>
    <xf numFmtId="0" fontId="4" fillId="0" borderId="20" xfId="0" applyFont="1" applyBorder="1" applyAlignment="1">
      <alignment horizontal="left" vertical="top" wrapText="1" indent="1"/>
    </xf>
    <xf numFmtId="0" fontId="0" fillId="0" borderId="20" xfId="0" applyBorder="1" applyAlignment="1">
      <alignment horizontal="left" vertical="top" wrapText="1" indent="1"/>
    </xf>
    <xf numFmtId="0" fontId="3" fillId="2" borderId="46" xfId="0" applyFont="1" applyFill="1" applyBorder="1" applyAlignment="1">
      <alignment horizontal="left" vertical="top" wrapText="1" indent="1"/>
    </xf>
    <xf numFmtId="0" fontId="0" fillId="0" borderId="12" xfId="0" applyBorder="1" applyAlignment="1">
      <alignment horizontal="left" vertical="top" wrapText="1" indent="1"/>
    </xf>
    <xf numFmtId="49" fontId="0" fillId="2" borderId="16" xfId="0" applyNumberFormat="1" applyFill="1" applyBorder="1" applyAlignment="1" applyProtection="1">
      <alignment horizontal="left"/>
      <protection locked="0"/>
    </xf>
    <xf numFmtId="49" fontId="0" fillId="0" borderId="16" xfId="0" applyNumberFormat="1" applyBorder="1" applyAlignment="1" applyProtection="1">
      <protection locked="0"/>
    </xf>
    <xf numFmtId="0" fontId="0" fillId="2" borderId="16" xfId="0" applyFill="1" applyBorder="1" applyAlignment="1" applyProtection="1">
      <alignment horizontal="left"/>
      <protection locked="0"/>
    </xf>
    <xf numFmtId="0" fontId="0" fillId="0" borderId="16" xfId="0" applyBorder="1" applyAlignment="1" applyProtection="1">
      <protection locked="0"/>
    </xf>
    <xf numFmtId="1" fontId="0" fillId="2" borderId="16" xfId="0" applyNumberFormat="1" applyFill="1" applyBorder="1" applyAlignment="1" applyProtection="1">
      <alignment horizontal="left"/>
      <protection locked="0"/>
    </xf>
    <xf numFmtId="49" fontId="3" fillId="2" borderId="16" xfId="0" applyNumberFormat="1" applyFont="1" applyFill="1" applyBorder="1" applyAlignment="1" applyProtection="1">
      <alignment horizontal="left"/>
      <protection locked="0"/>
    </xf>
    <xf numFmtId="0" fontId="4" fillId="0" borderId="0" xfId="0" applyFont="1" applyAlignment="1"/>
    <xf numFmtId="0" fontId="0" fillId="0" borderId="0" xfId="0" applyAlignment="1"/>
    <xf numFmtId="0" fontId="0" fillId="2" borderId="22" xfId="0" applyFill="1" applyBorder="1" applyAlignment="1" applyProtection="1">
      <alignment horizontal="left"/>
      <protection locked="0"/>
    </xf>
    <xf numFmtId="0" fontId="0" fillId="0" borderId="22" xfId="0" applyBorder="1" applyAlignment="1" applyProtection="1">
      <protection locked="0"/>
    </xf>
    <xf numFmtId="0" fontId="6" fillId="0" borderId="22" xfId="0" applyFont="1" applyBorder="1" applyAlignment="1"/>
    <xf numFmtId="0" fontId="3" fillId="0" borderId="22" xfId="0" applyFont="1" applyBorder="1" applyAlignment="1"/>
    <xf numFmtId="0" fontId="3" fillId="2" borderId="16" xfId="0" applyFont="1" applyFill="1" applyBorder="1" applyAlignment="1" applyProtection="1">
      <alignment horizontal="left"/>
      <protection locked="0"/>
    </xf>
    <xf numFmtId="2" fontId="0" fillId="2" borderId="22" xfId="0" applyNumberFormat="1" applyFill="1" applyBorder="1" applyAlignment="1" applyProtection="1">
      <alignment horizontal="left"/>
      <protection locked="0"/>
    </xf>
    <xf numFmtId="2" fontId="0" fillId="2" borderId="16" xfId="0" applyNumberFormat="1" applyFill="1" applyBorder="1" applyAlignment="1" applyProtection="1">
      <alignment horizontal="left"/>
      <protection locked="0"/>
    </xf>
    <xf numFmtId="0" fontId="6" fillId="0" borderId="0" xfId="0" applyFont="1" applyBorder="1" applyAlignment="1"/>
    <xf numFmtId="165" fontId="0" fillId="2" borderId="16" xfId="0" applyNumberFormat="1" applyFill="1" applyBorder="1" applyAlignment="1" applyProtection="1">
      <alignment horizontal="left"/>
      <protection locked="0"/>
    </xf>
    <xf numFmtId="165" fontId="0" fillId="0" borderId="16" xfId="0" applyNumberFormat="1" applyBorder="1" applyAlignment="1" applyProtection="1">
      <protection locked="0"/>
    </xf>
    <xf numFmtId="0" fontId="0" fillId="0" borderId="0" xfId="0" applyBorder="1" applyAlignment="1"/>
    <xf numFmtId="4" fontId="0" fillId="0" borderId="46" xfId="0" applyNumberFormat="1" applyBorder="1" applyAlignment="1"/>
    <xf numFmtId="4" fontId="0" fillId="0" borderId="29" xfId="0" applyNumberFormat="1" applyBorder="1" applyAlignment="1"/>
    <xf numFmtId="0" fontId="3" fillId="0" borderId="0" xfId="0" applyFont="1" applyBorder="1" applyAlignment="1">
      <alignment horizontal="right"/>
    </xf>
    <xf numFmtId="0" fontId="3" fillId="0" borderId="26" xfId="0" applyFont="1" applyBorder="1" applyAlignment="1">
      <alignment horizontal="right"/>
    </xf>
    <xf numFmtId="0" fontId="2" fillId="0" borderId="0" xfId="0" applyNumberFormat="1" applyFont="1" applyAlignment="1"/>
    <xf numFmtId="4" fontId="0" fillId="0" borderId="0" xfId="0" applyNumberFormat="1" applyAlignment="1"/>
    <xf numFmtId="0" fontId="0" fillId="0" borderId="0" xfId="0" applyNumberFormat="1" applyAlignment="1"/>
    <xf numFmtId="4" fontId="0" fillId="0" borderId="0" xfId="0" applyNumberFormat="1" applyBorder="1" applyAlignment="1"/>
    <xf numFmtId="4" fontId="0" fillId="0" borderId="26" xfId="0" applyNumberFormat="1" applyBorder="1" applyAlignment="1"/>
    <xf numFmtId="0" fontId="1" fillId="0" borderId="0" xfId="0" applyNumberFormat="1" applyFont="1" applyBorder="1" applyAlignment="1"/>
    <xf numFmtId="0" fontId="0" fillId="0" borderId="22" xfId="0" applyNumberFormat="1" applyBorder="1" applyAlignment="1"/>
    <xf numFmtId="0" fontId="3" fillId="0" borderId="62" xfId="0" applyFont="1" applyBorder="1" applyAlignment="1">
      <alignment horizontal="right"/>
    </xf>
    <xf numFmtId="0" fontId="3" fillId="0" borderId="20" xfId="0" applyFont="1" applyBorder="1" applyAlignment="1">
      <alignment horizontal="right"/>
    </xf>
    <xf numFmtId="0" fontId="3" fillId="0" borderId="8" xfId="0" applyFont="1" applyBorder="1" applyAlignment="1">
      <alignment horizontal="right"/>
    </xf>
    <xf numFmtId="2" fontId="0" fillId="0" borderId="0" xfId="0" applyNumberFormat="1" applyAlignment="1"/>
    <xf numFmtId="4" fontId="2" fillId="0" borderId="63" xfId="0" applyNumberFormat="1" applyFont="1" applyBorder="1" applyAlignment="1"/>
    <xf numFmtId="4" fontId="2" fillId="0" borderId="0" xfId="0" applyNumberFormat="1" applyFont="1" applyAlignment="1"/>
    <xf numFmtId="4" fontId="0" fillId="0" borderId="48" xfId="0" applyNumberFormat="1" applyBorder="1" applyAlignment="1"/>
    <xf numFmtId="0" fontId="0" fillId="0" borderId="16" xfId="0" applyNumberFormat="1" applyBorder="1" applyAlignment="1"/>
    <xf numFmtId="2" fontId="2" fillId="0" borderId="16" xfId="0" applyNumberFormat="1" applyFont="1" applyBorder="1" applyAlignment="1"/>
    <xf numFmtId="0" fontId="0" fillId="0" borderId="16" xfId="0" applyBorder="1" applyAlignment="1"/>
    <xf numFmtId="2" fontId="2" fillId="0" borderId="16" xfId="0" applyNumberFormat="1" applyFont="1" applyBorder="1" applyAlignment="1">
      <alignment horizontal="right"/>
    </xf>
    <xf numFmtId="0" fontId="0" fillId="0" borderId="16" xfId="0" applyBorder="1" applyAlignment="1">
      <alignment horizontal="right"/>
    </xf>
    <xf numFmtId="0" fontId="1" fillId="0" borderId="0" xfId="0" applyNumberFormat="1" applyFont="1" applyAlignment="1"/>
    <xf numFmtId="0" fontId="0" fillId="0" borderId="0" xfId="0" applyNumberFormat="1" applyAlignment="1">
      <alignment horizontal="left"/>
    </xf>
    <xf numFmtId="0" fontId="3" fillId="0" borderId="46" xfId="0" applyNumberFormat="1" applyFont="1" applyBorder="1" applyAlignment="1">
      <alignment horizontal="left"/>
    </xf>
    <xf numFmtId="0" fontId="2" fillId="0" borderId="63" xfId="0" applyNumberFormat="1" applyFont="1" applyBorder="1" applyAlignment="1"/>
    <xf numFmtId="0" fontId="2" fillId="0" borderId="64" xfId="0" applyNumberFormat="1" applyFont="1" applyBorder="1" applyAlignment="1"/>
    <xf numFmtId="4" fontId="0" fillId="0" borderId="37" xfId="0" applyNumberFormat="1" applyBorder="1" applyAlignment="1"/>
    <xf numFmtId="0" fontId="3" fillId="0" borderId="22" xfId="0" applyNumberFormat="1" applyFont="1" applyBorder="1" applyAlignment="1"/>
    <xf numFmtId="0" fontId="0" fillId="0" borderId="22" xfId="0" applyBorder="1" applyAlignment="1"/>
    <xf numFmtId="2" fontId="2" fillId="0" borderId="0" xfId="0" applyNumberFormat="1" applyFont="1" applyAlignment="1"/>
    <xf numFmtId="0" fontId="3" fillId="0" borderId="0" xfId="0" applyNumberFormat="1" applyFont="1" applyAlignment="1"/>
    <xf numFmtId="2" fontId="0" fillId="0" borderId="22" xfId="0" applyNumberFormat="1" applyBorder="1" applyAlignment="1"/>
    <xf numFmtId="0" fontId="4" fillId="0" borderId="0" xfId="0" applyNumberFormat="1" applyFont="1" applyAlignment="1"/>
    <xf numFmtId="0" fontId="3" fillId="0" borderId="20" xfId="0" applyNumberFormat="1" applyFont="1" applyBorder="1" applyAlignment="1">
      <alignment horizontal="right"/>
    </xf>
    <xf numFmtId="0" fontId="2" fillId="0" borderId="0" xfId="0" applyNumberFormat="1" applyFont="1" applyFill="1" applyAlignment="1">
      <alignment horizontal="right"/>
    </xf>
    <xf numFmtId="0" fontId="2" fillId="0" borderId="0" xfId="0" applyNumberFormat="1" applyFont="1" applyFill="1" applyAlignment="1"/>
    <xf numFmtId="0" fontId="2" fillId="0" borderId="20" xfId="0" applyNumberFormat="1" applyFont="1" applyBorder="1" applyAlignment="1"/>
    <xf numFmtId="0" fontId="0" fillId="0" borderId="20" xfId="0" applyBorder="1" applyAlignment="1"/>
    <xf numFmtId="2" fontId="1" fillId="0" borderId="5" xfId="0" applyNumberFormat="1" applyFont="1" applyFill="1" applyBorder="1" applyAlignment="1">
      <alignment horizontal="right"/>
    </xf>
    <xf numFmtId="0" fontId="0" fillId="0" borderId="46" xfId="0" applyBorder="1" applyAlignment="1">
      <alignment horizontal="right"/>
    </xf>
    <xf numFmtId="0" fontId="0" fillId="0" borderId="65" xfId="0" applyBorder="1" applyAlignment="1">
      <alignment horizontal="right"/>
    </xf>
    <xf numFmtId="0" fontId="1" fillId="0" borderId="30" xfId="0" applyNumberFormat="1" applyFont="1" applyBorder="1" applyAlignment="1">
      <alignment horizontal="right"/>
    </xf>
    <xf numFmtId="0" fontId="1" fillId="0" borderId="1" xfId="0" applyNumberFormat="1" applyFont="1" applyBorder="1" applyAlignment="1">
      <alignment horizontal="right"/>
    </xf>
    <xf numFmtId="0" fontId="1" fillId="0" borderId="66" xfId="0" applyNumberFormat="1" applyFont="1" applyBorder="1" applyAlignment="1">
      <alignment horizontal="right"/>
    </xf>
    <xf numFmtId="0" fontId="1" fillId="0" borderId="67" xfId="0" applyNumberFormat="1" applyFont="1" applyBorder="1" applyAlignment="1"/>
    <xf numFmtId="0" fontId="0" fillId="0" borderId="53" xfId="0" applyBorder="1" applyAlignment="1"/>
    <xf numFmtId="0" fontId="0" fillId="0" borderId="68" xfId="0" applyBorder="1" applyAlignment="1"/>
    <xf numFmtId="2" fontId="1" fillId="0" borderId="5" xfId="0" applyNumberFormat="1" applyFont="1" applyBorder="1" applyAlignment="1">
      <alignment horizontal="right"/>
    </xf>
    <xf numFmtId="0" fontId="3" fillId="0" borderId="0" xfId="0" applyNumberFormat="1" applyFont="1" applyBorder="1" applyAlignment="1">
      <alignment horizontal="right"/>
    </xf>
    <xf numFmtId="0" fontId="1" fillId="0" borderId="69" xfId="0" applyNumberFormat="1" applyFont="1" applyBorder="1" applyAlignment="1">
      <alignment horizontal="right"/>
    </xf>
    <xf numFmtId="0" fontId="0" fillId="0" borderId="20" xfId="0" applyNumberFormat="1" applyBorder="1" applyAlignment="1">
      <alignment horizontal="right"/>
    </xf>
    <xf numFmtId="0" fontId="1" fillId="0" borderId="20" xfId="0" applyNumberFormat="1" applyFont="1" applyBorder="1" applyAlignment="1">
      <alignment horizontal="right"/>
    </xf>
    <xf numFmtId="0" fontId="1" fillId="0" borderId="32" xfId="0" applyNumberFormat="1" applyFont="1" applyBorder="1" applyAlignment="1">
      <alignment horizontal="right"/>
    </xf>
    <xf numFmtId="0" fontId="2" fillId="0" borderId="16" xfId="0" applyNumberFormat="1" applyFont="1" applyBorder="1" applyAlignment="1"/>
    <xf numFmtId="0" fontId="2" fillId="0" borderId="53" xfId="0" applyNumberFormat="1" applyFont="1" applyBorder="1" applyAlignment="1"/>
    <xf numFmtId="2" fontId="1" fillId="0" borderId="5" xfId="0" applyNumberFormat="1" applyFont="1" applyBorder="1" applyAlignment="1"/>
    <xf numFmtId="2" fontId="1" fillId="0" borderId="46" xfId="0" applyNumberFormat="1" applyFont="1" applyBorder="1" applyAlignment="1"/>
    <xf numFmtId="2" fontId="1" fillId="0" borderId="65" xfId="0" applyNumberFormat="1" applyFont="1" applyBorder="1" applyAlignment="1"/>
    <xf numFmtId="0" fontId="3" fillId="0" borderId="48" xfId="0" applyNumberFormat="1" applyFont="1" applyBorder="1" applyAlignment="1">
      <alignment horizontal="right"/>
    </xf>
    <xf numFmtId="0" fontId="0" fillId="0" borderId="0" xfId="0" applyNumberFormat="1" applyAlignment="1">
      <alignment horizontal="center"/>
    </xf>
    <xf numFmtId="0" fontId="1" fillId="0" borderId="53" xfId="0" applyNumberFormat="1" applyFont="1" applyBorder="1" applyAlignment="1"/>
    <xf numFmtId="0" fontId="1" fillId="0" borderId="68" xfId="0" applyNumberFormat="1" applyFont="1" applyBorder="1" applyAlignment="1"/>
    <xf numFmtId="0" fontId="0" fillId="0" borderId="0" xfId="0" applyNumberFormat="1" applyBorder="1" applyAlignment="1"/>
    <xf numFmtId="0" fontId="3" fillId="0" borderId="62" xfId="0" applyNumberFormat="1" applyFont="1" applyBorder="1" applyAlignment="1">
      <alignment horizontal="right"/>
    </xf>
    <xf numFmtId="0" fontId="3" fillId="0" borderId="0" xfId="0" applyFont="1" applyAlignment="1">
      <alignment horizontal="right"/>
    </xf>
    <xf numFmtId="0" fontId="0" fillId="0" borderId="20" xfId="0" applyBorder="1" applyAlignment="1">
      <alignment horizontal="right"/>
    </xf>
    <xf numFmtId="0" fontId="0" fillId="0" borderId="32" xfId="0" applyBorder="1" applyAlignment="1">
      <alignment horizontal="right"/>
    </xf>
    <xf numFmtId="22" fontId="1" fillId="0" borderId="69" xfId="0" applyNumberFormat="1" applyFont="1" applyBorder="1" applyAlignment="1">
      <alignment horizontal="right"/>
    </xf>
    <xf numFmtId="0" fontId="1" fillId="0" borderId="20" xfId="0" applyFont="1" applyBorder="1" applyAlignment="1">
      <alignment horizontal="right"/>
    </xf>
    <xf numFmtId="0" fontId="1" fillId="0" borderId="32" xfId="0" applyFont="1" applyBorder="1" applyAlignment="1">
      <alignment horizontal="right"/>
    </xf>
    <xf numFmtId="0" fontId="3" fillId="0" borderId="0" xfId="0" applyFont="1" applyAlignment="1">
      <alignment horizontal="left" vertical="top" wrapText="1"/>
    </xf>
    <xf numFmtId="0" fontId="0" fillId="0" borderId="0" xfId="0" applyFill="1" applyAlignment="1">
      <alignment horizontal="left" vertical="top" shrinkToFit="1"/>
    </xf>
    <xf numFmtId="0" fontId="0" fillId="0" borderId="0" xfId="0" applyAlignment="1">
      <alignment horizontal="left" vertical="top" shrinkToFit="1"/>
    </xf>
    <xf numFmtId="14" fontId="0" fillId="0" borderId="0" xfId="0" applyNumberFormat="1" applyFill="1" applyAlignment="1">
      <alignment horizontal="left" vertical="top" wrapText="1"/>
    </xf>
    <xf numFmtId="0" fontId="0" fillId="0" borderId="0" xfId="0" applyAlignment="1">
      <alignment horizontal="left" vertical="top" wrapText="1"/>
    </xf>
    <xf numFmtId="166" fontId="0" fillId="0" borderId="22" xfId="0" applyNumberFormat="1" applyBorder="1" applyAlignment="1">
      <alignment horizontal="left" vertical="top" shrinkToFit="1"/>
    </xf>
    <xf numFmtId="0" fontId="0" fillId="0" borderId="22" xfId="0" applyBorder="1" applyAlignment="1">
      <alignment horizontal="left" vertical="top" shrinkToFit="1"/>
    </xf>
    <xf numFmtId="0" fontId="1" fillId="0" borderId="0" xfId="0" applyFont="1" applyFill="1" applyBorder="1" applyAlignment="1">
      <alignment horizontal="left" wrapText="1"/>
    </xf>
    <xf numFmtId="0" fontId="1" fillId="0" borderId="0" xfId="0" applyFont="1" applyBorder="1" applyAlignment="1">
      <alignment horizontal="left" wrapText="1"/>
    </xf>
    <xf numFmtId="0" fontId="1" fillId="0" borderId="22" xfId="0" applyFont="1" applyBorder="1" applyAlignment="1">
      <alignment horizontal="left" wrapText="1"/>
    </xf>
    <xf numFmtId="0" fontId="0" fillId="0" borderId="0" xfId="0" applyFill="1" applyAlignment="1">
      <alignment horizontal="left" shrinkToFit="1"/>
    </xf>
    <xf numFmtId="0" fontId="0" fillId="0" borderId="0" xfId="0" applyFill="1" applyAlignment="1">
      <alignment horizontal="left"/>
    </xf>
    <xf numFmtId="0" fontId="0" fillId="0" borderId="0" xfId="0" applyAlignment="1">
      <alignment horizontal="left"/>
    </xf>
    <xf numFmtId="0" fontId="1" fillId="0" borderId="0" xfId="0" applyFont="1" applyAlignment="1">
      <alignment horizontal="left" vertical="center" wrapText="1"/>
    </xf>
    <xf numFmtId="0" fontId="4" fillId="0" borderId="0" xfId="0" applyFont="1" applyBorder="1" applyAlignment="1"/>
    <xf numFmtId="0" fontId="0" fillId="0" borderId="0" xfId="0" applyBorder="1" applyAlignment="1">
      <alignment vertical="top" wrapText="1"/>
    </xf>
    <xf numFmtId="0" fontId="0" fillId="0" borderId="0" xfId="0" applyBorder="1" applyAlignment="1">
      <alignment wrapText="1"/>
    </xf>
    <xf numFmtId="0" fontId="0" fillId="0" borderId="0" xfId="0" applyAlignment="1">
      <alignment wrapText="1"/>
    </xf>
    <xf numFmtId="0" fontId="0" fillId="0" borderId="0" xfId="0" applyFill="1" applyAlignment="1">
      <alignment horizontal="left" wrapText="1"/>
    </xf>
    <xf numFmtId="0" fontId="0" fillId="0" borderId="0" xfId="0" applyAlignment="1">
      <alignment horizontal="left" wrapText="1"/>
    </xf>
    <xf numFmtId="0" fontId="3" fillId="0" borderId="53" xfId="0" applyFont="1" applyBorder="1" applyAlignment="1">
      <alignment horizontal="left" shrinkToFit="1"/>
    </xf>
    <xf numFmtId="0" fontId="2" fillId="0" borderId="0" xfId="0" applyFont="1" applyAlignment="1"/>
    <xf numFmtId="0" fontId="2" fillId="0" borderId="0" xfId="0" applyFont="1" applyBorder="1" applyAlignment="1"/>
    <xf numFmtId="0" fontId="0" fillId="0" borderId="0" xfId="0" applyAlignment="1">
      <alignment horizontal="left" shrinkToFit="1"/>
    </xf>
    <xf numFmtId="0" fontId="6" fillId="0" borderId="0" xfId="0" applyFont="1" applyAlignment="1">
      <alignment horizontal="left" vertical="top" wrapText="1"/>
    </xf>
    <xf numFmtId="2" fontId="1" fillId="0" borderId="53" xfId="0" applyNumberFormat="1" applyFont="1" applyBorder="1" applyAlignment="1">
      <alignment horizontal="left" vertical="center"/>
    </xf>
    <xf numFmtId="0" fontId="1" fillId="0" borderId="53" xfId="0" applyFont="1" applyBorder="1" applyAlignment="1">
      <alignment horizontal="left" vertical="center"/>
    </xf>
    <xf numFmtId="0" fontId="0" fillId="0" borderId="53" xfId="0" applyFill="1" applyBorder="1" applyAlignment="1">
      <alignment horizontal="left" vertical="top" wrapText="1"/>
    </xf>
    <xf numFmtId="0" fontId="0" fillId="0" borderId="53"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xf>
    <xf numFmtId="0" fontId="1" fillId="0" borderId="22" xfId="0" applyFont="1" applyBorder="1" applyAlignment="1">
      <alignment horizontal="left" vertical="center" wrapText="1"/>
    </xf>
    <xf numFmtId="0" fontId="0" fillId="0" borderId="22" xfId="0" applyBorder="1" applyAlignment="1">
      <alignment horizontal="left" vertical="center" wrapText="1"/>
    </xf>
    <xf numFmtId="0" fontId="3" fillId="0" borderId="0" xfId="0" applyFont="1" applyFill="1" applyBorder="1" applyAlignment="1">
      <alignment horizontal="left"/>
    </xf>
    <xf numFmtId="0" fontId="0" fillId="0" borderId="0" xfId="0" applyBorder="1" applyAlignment="1">
      <alignment horizontal="left"/>
    </xf>
    <xf numFmtId="0" fontId="1" fillId="0" borderId="0" xfId="0" applyFont="1" applyBorder="1" applyAlignment="1">
      <alignment horizontal="left" vertical="center" wrapText="1"/>
    </xf>
    <xf numFmtId="0" fontId="0" fillId="0" borderId="53" xfId="0" applyFill="1" applyBorder="1" applyAlignment="1">
      <alignment horizontal="left" shrinkToFit="1"/>
    </xf>
    <xf numFmtId="0" fontId="0" fillId="0" borderId="53" xfId="0" applyBorder="1" applyAlignment="1">
      <alignment horizontal="left" shrinkToFit="1"/>
    </xf>
    <xf numFmtId="0" fontId="1" fillId="0" borderId="53" xfId="0" applyFont="1" applyBorder="1" applyAlignment="1">
      <alignment horizontal="left" wrapText="1"/>
    </xf>
    <xf numFmtId="0" fontId="0" fillId="0" borderId="53" xfId="0" applyBorder="1" applyAlignment="1">
      <alignment horizontal="left" wrapText="1"/>
    </xf>
    <xf numFmtId="0" fontId="3" fillId="0" borderId="0" xfId="0" applyFont="1" applyFill="1" applyAlignment="1">
      <alignment horizontal="left" shrinkToFit="1"/>
    </xf>
    <xf numFmtId="0" fontId="3" fillId="0" borderId="0" xfId="0" applyFont="1" applyAlignment="1">
      <alignment horizontal="left" shrinkToFit="1"/>
    </xf>
    <xf numFmtId="0" fontId="0" fillId="2" borderId="4" xfId="0" applyFill="1" applyBorder="1" applyAlignment="1" applyProtection="1">
      <alignment horizontal="center" wrapText="1"/>
      <protection locked="0"/>
    </xf>
    <xf numFmtId="0" fontId="6" fillId="0" borderId="0" xfId="0" applyFont="1" applyAlignment="1" applyProtection="1">
      <alignment horizontal="left" wrapText="1"/>
    </xf>
    <xf numFmtId="0" fontId="3" fillId="0" borderId="0" xfId="0" applyFont="1" applyAlignment="1" applyProtection="1">
      <alignment horizontal="left" wrapText="1"/>
    </xf>
    <xf numFmtId="0" fontId="0" fillId="0" borderId="0" xfId="0" applyAlignment="1" applyProtection="1">
      <alignment horizontal="left"/>
    </xf>
    <xf numFmtId="0" fontId="3" fillId="0" borderId="0" xfId="0" applyFont="1" applyFill="1" applyAlignment="1" applyProtection="1">
      <alignment horizontal="left" shrinkToFit="1"/>
    </xf>
    <xf numFmtId="0" fontId="3" fillId="0" borderId="0" xfId="0" applyFont="1" applyAlignment="1" applyProtection="1">
      <alignment horizontal="left" shrinkToFit="1"/>
    </xf>
    <xf numFmtId="0" fontId="3" fillId="0" borderId="53" xfId="0" applyFont="1" applyFill="1" applyBorder="1" applyAlignment="1" applyProtection="1">
      <alignment horizontal="left"/>
    </xf>
    <xf numFmtId="0" fontId="0" fillId="0" borderId="53" xfId="0" applyBorder="1" applyAlignment="1" applyProtection="1">
      <alignment horizontal="left"/>
    </xf>
    <xf numFmtId="0" fontId="0" fillId="0" borderId="53" xfId="0" applyFill="1" applyBorder="1" applyAlignment="1" applyProtection="1">
      <alignment horizontal="left" shrinkToFit="1"/>
    </xf>
    <xf numFmtId="0" fontId="0" fillId="0" borderId="53" xfId="0" applyBorder="1" applyAlignment="1" applyProtection="1">
      <alignment horizontal="left" shrinkToFit="1"/>
    </xf>
    <xf numFmtId="0" fontId="1" fillId="0" borderId="0" xfId="0" applyFont="1" applyAlignment="1" applyProtection="1"/>
    <xf numFmtId="0" fontId="3" fillId="0" borderId="0" xfId="0" applyFont="1" applyFill="1" applyBorder="1" applyAlignment="1" applyProtection="1">
      <alignment horizontal="left"/>
    </xf>
    <xf numFmtId="0" fontId="0" fillId="0" borderId="0" xfId="0"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wrapText="1"/>
    </xf>
    <xf numFmtId="0" fontId="0" fillId="0" borderId="0" xfId="0" applyAlignment="1" applyProtection="1">
      <alignment horizontal="left" wrapText="1"/>
    </xf>
    <xf numFmtId="0" fontId="3" fillId="0" borderId="0" xfId="0" applyNumberFormat="1" applyFont="1" applyFill="1" applyAlignment="1" applyProtection="1">
      <alignment horizontal="left"/>
    </xf>
    <xf numFmtId="0" fontId="0" fillId="0" borderId="0" xfId="0" applyFill="1" applyAlignment="1" applyProtection="1">
      <alignment horizontal="left" shrinkToFit="1"/>
    </xf>
    <xf numFmtId="0" fontId="1" fillId="0" borderId="0" xfId="0" applyFont="1" applyFill="1" applyBorder="1" applyAlignment="1" applyProtection="1">
      <alignment horizontal="left" wrapText="1"/>
    </xf>
    <xf numFmtId="0" fontId="1" fillId="0" borderId="0" xfId="0" applyFont="1" applyBorder="1" applyAlignment="1" applyProtection="1">
      <alignment horizontal="left" wrapText="1"/>
    </xf>
    <xf numFmtId="0" fontId="1" fillId="0" borderId="22" xfId="0" applyFont="1" applyBorder="1" applyAlignment="1" applyProtection="1">
      <alignment horizontal="left" wrapText="1"/>
    </xf>
    <xf numFmtId="0" fontId="4" fillId="0" borderId="0" xfId="0" applyFont="1" applyBorder="1" applyAlignment="1" applyProtection="1">
      <alignment vertical="top"/>
    </xf>
    <xf numFmtId="0" fontId="0" fillId="0" borderId="0" xfId="0" applyAlignment="1" applyProtection="1">
      <alignment vertical="top"/>
    </xf>
    <xf numFmtId="14" fontId="3" fillId="0" borderId="0" xfId="0" applyNumberFormat="1" applyFont="1" applyAlignment="1" applyProtection="1">
      <alignment horizontal="left"/>
    </xf>
    <xf numFmtId="0" fontId="3" fillId="0" borderId="0" xfId="0" applyNumberFormat="1" applyFont="1" applyAlignment="1" applyProtection="1">
      <alignment horizontal="left"/>
    </xf>
    <xf numFmtId="0" fontId="0" fillId="0" borderId="0" xfId="0" applyAlignment="1" applyProtection="1">
      <alignment horizontal="left" vertical="top" shrinkToFit="1"/>
    </xf>
    <xf numFmtId="0" fontId="2" fillId="0" borderId="63" xfId="0" applyFont="1" applyFill="1" applyBorder="1" applyAlignment="1" applyProtection="1"/>
    <xf numFmtId="0" fontId="0" fillId="0" borderId="63" xfId="0" applyBorder="1" applyAlignment="1" applyProtection="1"/>
    <xf numFmtId="0" fontId="0" fillId="0" borderId="0" xfId="0" applyFill="1" applyAlignment="1" applyProtection="1">
      <alignment horizontal="left" vertical="top" shrinkToFit="1"/>
    </xf>
    <xf numFmtId="14" fontId="0" fillId="0" borderId="0" xfId="0" applyNumberFormat="1" applyFill="1" applyAlignment="1" applyProtection="1">
      <alignment horizontal="left" vertical="top" wrapText="1"/>
    </xf>
    <xf numFmtId="0" fontId="0" fillId="0" borderId="22" xfId="0" applyBorder="1" applyAlignment="1" applyProtection="1">
      <alignment horizontal="left"/>
    </xf>
    <xf numFmtId="0" fontId="0" fillId="0" borderId="0" xfId="0" applyAlignment="1" applyProtection="1">
      <alignment horizontal="left" shrinkToFit="1"/>
    </xf>
    <xf numFmtId="0" fontId="0" fillId="0" borderId="0" xfId="0" applyFill="1" applyAlignment="1" applyProtection="1">
      <alignment horizontal="left"/>
    </xf>
    <xf numFmtId="0" fontId="0" fillId="0" borderId="0" xfId="0" applyAlignment="1" applyProtection="1">
      <alignment vertical="top" wrapText="1"/>
    </xf>
    <xf numFmtId="0" fontId="3" fillId="0" borderId="22" xfId="0" applyFont="1" applyFill="1" applyBorder="1" applyAlignment="1" applyProtection="1">
      <alignment horizontal="left"/>
    </xf>
    <xf numFmtId="0" fontId="3" fillId="0" borderId="0" xfId="0" applyFont="1" applyAlignment="1" applyProtection="1">
      <alignment horizontal="left" vertical="top" wrapText="1"/>
    </xf>
    <xf numFmtId="0" fontId="3" fillId="0" borderId="0" xfId="0" applyFont="1" applyAlignment="1">
      <alignment horizontal="left" wrapText="1"/>
    </xf>
    <xf numFmtId="0" fontId="0" fillId="0" borderId="0" xfId="0" applyAlignment="1" applyProtection="1"/>
    <xf numFmtId="0" fontId="6" fillId="0" borderId="0" xfId="0" applyFont="1" applyAlignment="1" applyProtection="1">
      <alignment horizontal="left" vertical="top" wrapText="1"/>
    </xf>
    <xf numFmtId="0" fontId="0" fillId="0" borderId="0" xfId="0" applyBorder="1" applyAlignment="1" applyProtection="1">
      <alignment vertical="center" wrapText="1"/>
    </xf>
    <xf numFmtId="0" fontId="0" fillId="0" borderId="0" xfId="0" applyAlignment="1" applyProtection="1">
      <alignment vertical="center" wrapText="1"/>
    </xf>
    <xf numFmtId="0" fontId="3" fillId="0" borderId="0" xfId="0" applyFont="1" applyFill="1" applyAlignment="1" applyProtection="1">
      <alignment horizontal="left" vertical="top" wrapText="1"/>
    </xf>
    <xf numFmtId="0" fontId="3" fillId="0" borderId="0" xfId="0" applyFont="1" applyFill="1" applyBorder="1" applyAlignment="1" applyProtection="1">
      <alignment horizontal="left" wrapText="1"/>
    </xf>
    <xf numFmtId="0" fontId="3" fillId="0" borderId="22" xfId="0" applyFont="1" applyFill="1" applyBorder="1" applyAlignment="1" applyProtection="1">
      <alignment horizontal="left" wrapText="1"/>
    </xf>
    <xf numFmtId="0" fontId="0" fillId="0" borderId="4" xfId="0" applyFill="1" applyBorder="1" applyAlignment="1" applyProtection="1">
      <alignment horizontal="center"/>
    </xf>
    <xf numFmtId="0" fontId="0" fillId="0" borderId="4" xfId="0" applyNumberFormat="1" applyFill="1" applyBorder="1" applyAlignment="1" applyProtection="1">
      <alignment horizontal="center"/>
    </xf>
    <xf numFmtId="0" fontId="2" fillId="0" borderId="0" xfId="0" applyFont="1" applyAlignment="1">
      <alignment horizontal="left"/>
    </xf>
    <xf numFmtId="4" fontId="0" fillId="0" borderId="0" xfId="0" applyNumberFormat="1" applyAlignment="1" applyProtection="1">
      <alignment horizontal="right"/>
    </xf>
    <xf numFmtId="4" fontId="0" fillId="0" borderId="22" xfId="0" applyNumberFormat="1" applyBorder="1" applyAlignment="1" applyProtection="1">
      <alignment horizontal="right"/>
    </xf>
    <xf numFmtId="0" fontId="0" fillId="0" borderId="0" xfId="0" applyAlignment="1" applyProtection="1">
      <alignment horizontal="center"/>
    </xf>
    <xf numFmtId="0" fontId="0" fillId="0" borderId="0" xfId="0"/>
    <xf numFmtId="0" fontId="2" fillId="0" borderId="0" xfId="0" applyFont="1" applyAlignment="1">
      <alignment wrapText="1"/>
    </xf>
    <xf numFmtId="0" fontId="2" fillId="0" borderId="0" xfId="0" applyFont="1"/>
    <xf numFmtId="0" fontId="2" fillId="0" borderId="70" xfId="0" applyFont="1" applyBorder="1" applyAlignment="1">
      <alignment horizontal="center" vertical="center"/>
    </xf>
    <xf numFmtId="0" fontId="2" fillId="0" borderId="0" xfId="0" applyFont="1" applyBorder="1" applyAlignment="1">
      <alignment horizontal="center" vertical="center"/>
    </xf>
  </cellXfs>
  <cellStyles count="1">
    <cellStyle name="Standard" xfId="0" builtinId="0"/>
  </cellStyles>
  <dxfs count="25">
    <dxf>
      <font>
        <condense val="0"/>
        <extend val="0"/>
        <color indexed="9"/>
      </font>
    </dxf>
    <dxf>
      <fill>
        <patternFill patternType="solid">
          <fgColor indexed="22"/>
          <bgColor indexed="47"/>
        </patternFill>
      </fill>
    </dxf>
    <dxf>
      <fill>
        <patternFill>
          <bgColor indexed="47"/>
        </patternFill>
      </fill>
    </dxf>
    <dxf>
      <font>
        <condense val="0"/>
        <extend val="0"/>
        <color indexed="9"/>
      </font>
    </dxf>
    <dxf>
      <fill>
        <patternFill>
          <bgColor indexed="47"/>
        </patternFill>
      </fill>
    </dxf>
    <dxf>
      <fill>
        <patternFill>
          <bgColor indexed="47"/>
        </patternFill>
      </fill>
    </dxf>
    <dxf>
      <fill>
        <patternFill>
          <bgColor indexed="47"/>
        </patternFill>
      </fill>
    </dxf>
    <dxf>
      <font>
        <condense val="0"/>
        <extend val="0"/>
        <color indexed="9"/>
      </font>
    </dxf>
    <dxf>
      <font>
        <condense val="0"/>
        <extend val="0"/>
        <color indexed="9"/>
      </font>
    </dxf>
    <dxf>
      <fill>
        <patternFill>
          <bgColor indexed="47"/>
        </patternFill>
      </fill>
    </dxf>
    <dxf>
      <fill>
        <patternFill>
          <bgColor indexed="47"/>
        </patternFill>
      </fill>
      <border>
        <bottom style="hair">
          <color indexed="64"/>
        </bottom>
      </border>
    </dxf>
    <dxf>
      <fill>
        <patternFill>
          <bgColor indexed="47"/>
        </patternFill>
      </fill>
    </dxf>
    <dxf>
      <fill>
        <patternFill>
          <bgColor indexed="47"/>
        </patternFill>
      </fill>
    </dxf>
    <dxf>
      <fill>
        <patternFill>
          <bgColor indexed="47"/>
        </patternFill>
      </fill>
    </dxf>
    <dxf>
      <border>
        <top style="thin">
          <color indexed="64"/>
        </top>
        <bottom style="thin">
          <color indexed="64"/>
        </bottom>
      </border>
    </dxf>
    <dxf>
      <border>
        <bottom style="thin">
          <color indexed="64"/>
        </bottom>
      </border>
    </dxf>
    <dxf>
      <fill>
        <patternFill>
          <bgColor indexed="47"/>
        </patternFill>
      </fill>
      <border>
        <bottom/>
      </border>
    </dxf>
    <dxf>
      <fill>
        <patternFill>
          <bgColor indexed="47"/>
        </patternFill>
      </fill>
    </dxf>
    <dxf>
      <font>
        <condense val="0"/>
        <extend val="0"/>
        <color indexed="9"/>
      </font>
    </dxf>
    <dxf>
      <fill>
        <patternFill>
          <bgColor indexed="47"/>
        </patternFill>
      </fill>
    </dxf>
    <dxf>
      <font>
        <condense val="0"/>
        <extend val="0"/>
        <color indexed="9"/>
      </font>
    </dxf>
    <dxf>
      <fill>
        <patternFill>
          <bgColor indexed="47"/>
        </patternFill>
      </fill>
    </dxf>
    <dxf>
      <fill>
        <patternFill>
          <bgColor indexed="47"/>
        </patternFill>
      </fill>
    </dxf>
    <dxf>
      <fill>
        <patternFill>
          <bgColor indexed="47"/>
        </patternFill>
      </fill>
    </dxf>
    <dxf>
      <font>
        <b val="0"/>
        <i val="0"/>
        <condense val="0"/>
        <extend val="0"/>
      </font>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19"/>
  <sheetViews>
    <sheetView showGridLines="0" tabSelected="1" workbookViewId="0">
      <selection activeCell="C1" sqref="C1"/>
    </sheetView>
  </sheetViews>
  <sheetFormatPr baseColWidth="10" defaultColWidth="11.42578125" defaultRowHeight="12.75" x14ac:dyDescent="0.2"/>
  <cols>
    <col min="1" max="1" width="71" style="50" customWidth="1"/>
    <col min="2" max="2" width="49.28515625" style="50" customWidth="1"/>
    <col min="3" max="3" width="18.85546875" style="49" customWidth="1"/>
    <col min="4" max="16384" width="11.42578125" style="49"/>
  </cols>
  <sheetData>
    <row r="1" spans="1:3" x14ac:dyDescent="0.2">
      <c r="A1" s="47"/>
      <c r="B1" s="47" t="s">
        <v>132</v>
      </c>
      <c r="C1" s="48">
        <v>41596</v>
      </c>
    </row>
    <row r="2" spans="1:3" ht="25.5" x14ac:dyDescent="0.2">
      <c r="A2" s="264" t="s">
        <v>233</v>
      </c>
      <c r="B2" s="283" t="s">
        <v>183</v>
      </c>
      <c r="C2" s="284"/>
    </row>
    <row r="3" spans="1:3" x14ac:dyDescent="0.2">
      <c r="A3" s="126"/>
      <c r="B3" s="126"/>
    </row>
    <row r="4" spans="1:3" ht="15.75" x14ac:dyDescent="0.2">
      <c r="A4" s="127" t="s">
        <v>67</v>
      </c>
      <c r="B4" s="285"/>
      <c r="C4" s="286"/>
    </row>
    <row r="5" spans="1:3" x14ac:dyDescent="0.2">
      <c r="A5" s="287" t="s">
        <v>130</v>
      </c>
      <c r="B5" s="279"/>
      <c r="C5" s="279"/>
    </row>
    <row r="6" spans="1:3" x14ac:dyDescent="0.2">
      <c r="A6" s="278" t="s">
        <v>131</v>
      </c>
      <c r="B6" s="279"/>
      <c r="C6" s="279"/>
    </row>
    <row r="7" spans="1:3" ht="25.5" customHeight="1" x14ac:dyDescent="0.2">
      <c r="A7" s="288" t="s">
        <v>133</v>
      </c>
      <c r="B7" s="288"/>
      <c r="C7" s="288"/>
    </row>
    <row r="8" spans="1:3" x14ac:dyDescent="0.2">
      <c r="A8" s="280" t="s">
        <v>128</v>
      </c>
      <c r="B8" s="281"/>
      <c r="C8" s="281"/>
    </row>
    <row r="9" spans="1:3" ht="25.5" customHeight="1" x14ac:dyDescent="0.2">
      <c r="A9" s="280" t="s">
        <v>129</v>
      </c>
      <c r="B9" s="281"/>
      <c r="C9" s="281"/>
    </row>
    <row r="10" spans="1:3" x14ac:dyDescent="0.2">
      <c r="A10" s="280" t="s">
        <v>65</v>
      </c>
      <c r="B10" s="281"/>
      <c r="C10" s="281"/>
    </row>
    <row r="11" spans="1:3" x14ac:dyDescent="0.2">
      <c r="A11" s="280" t="s">
        <v>66</v>
      </c>
      <c r="B11" s="281"/>
      <c r="C11" s="281"/>
    </row>
    <row r="12" spans="1:3" x14ac:dyDescent="0.2">
      <c r="A12" s="280" t="s">
        <v>134</v>
      </c>
      <c r="B12" s="281"/>
      <c r="C12" s="281"/>
    </row>
    <row r="13" spans="1:3" x14ac:dyDescent="0.2">
      <c r="A13" s="280" t="s">
        <v>171</v>
      </c>
      <c r="B13" s="281"/>
      <c r="C13" s="281"/>
    </row>
    <row r="14" spans="1:3" ht="42" customHeight="1" x14ac:dyDescent="0.2">
      <c r="A14" s="280" t="s">
        <v>186</v>
      </c>
      <c r="B14" s="281"/>
      <c r="C14" s="281"/>
    </row>
    <row r="15" spans="1:3" x14ac:dyDescent="0.2">
      <c r="A15" s="282" t="s">
        <v>187</v>
      </c>
      <c r="B15" s="282"/>
      <c r="C15" s="282"/>
    </row>
    <row r="16" spans="1:3" x14ac:dyDescent="0.2">
      <c r="A16" s="128"/>
      <c r="B16" s="49"/>
    </row>
    <row r="17" spans="1:3" ht="25.5" customHeight="1" x14ac:dyDescent="0.2">
      <c r="A17" s="277" t="s">
        <v>135</v>
      </c>
      <c r="B17" s="277"/>
      <c r="C17" s="277"/>
    </row>
    <row r="18" spans="1:3" x14ac:dyDescent="0.2">
      <c r="A18" s="126"/>
      <c r="B18" s="126"/>
    </row>
    <row r="19" spans="1:3" x14ac:dyDescent="0.2">
      <c r="A19" s="49"/>
    </row>
  </sheetData>
  <sheetProtection sheet="1"/>
  <mergeCells count="14">
    <mergeCell ref="B2:C2"/>
    <mergeCell ref="B4:C4"/>
    <mergeCell ref="A5:C5"/>
    <mergeCell ref="A7:C7"/>
    <mergeCell ref="A17:C17"/>
    <mergeCell ref="A6:C6"/>
    <mergeCell ref="A14:C14"/>
    <mergeCell ref="A15:C15"/>
    <mergeCell ref="A8:C8"/>
    <mergeCell ref="A9:C9"/>
    <mergeCell ref="A10:C10"/>
    <mergeCell ref="A11:C11"/>
    <mergeCell ref="A12:C12"/>
    <mergeCell ref="A13:C13"/>
  </mergeCells>
  <phoneticPr fontId="8"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J33"/>
  <sheetViews>
    <sheetView showGridLines="0" workbookViewId="0">
      <selection activeCell="F10" sqref="F10"/>
    </sheetView>
  </sheetViews>
  <sheetFormatPr baseColWidth="10" defaultRowHeight="12.75" x14ac:dyDescent="0.2"/>
  <cols>
    <col min="1" max="1" width="22.7109375" customWidth="1"/>
    <col min="2" max="2" width="17.7109375" customWidth="1"/>
    <col min="3" max="3" width="21.28515625" customWidth="1"/>
    <col min="4" max="4" width="21.85546875" customWidth="1"/>
    <col min="5" max="5" width="27.7109375" customWidth="1"/>
    <col min="6" max="6" width="6.5703125" customWidth="1"/>
    <col min="7" max="7" width="20.5703125" customWidth="1"/>
  </cols>
  <sheetData>
    <row r="1" spans="1:10" ht="15.75" x14ac:dyDescent="0.25">
      <c r="A1" s="295" t="s">
        <v>126</v>
      </c>
      <c r="B1" s="296"/>
      <c r="C1" s="296"/>
      <c r="D1" s="296"/>
      <c r="E1" s="296"/>
    </row>
    <row r="3" spans="1:10" x14ac:dyDescent="0.2">
      <c r="A3" s="46" t="s">
        <v>37</v>
      </c>
      <c r="B3" s="297"/>
      <c r="C3" s="298"/>
      <c r="E3" s="46" t="s">
        <v>49</v>
      </c>
      <c r="F3" s="297"/>
      <c r="G3" s="298"/>
    </row>
    <row r="4" spans="1:10" x14ac:dyDescent="0.2">
      <c r="A4" s="45" t="s">
        <v>38</v>
      </c>
      <c r="B4" s="291"/>
      <c r="C4" s="292"/>
      <c r="E4" s="45" t="s">
        <v>38</v>
      </c>
      <c r="F4" s="291"/>
      <c r="G4" s="292"/>
    </row>
    <row r="5" spans="1:10" x14ac:dyDescent="0.2">
      <c r="A5" s="45" t="s">
        <v>21</v>
      </c>
      <c r="B5" s="289"/>
      <c r="C5" s="289"/>
      <c r="E5" s="45" t="s">
        <v>21</v>
      </c>
      <c r="F5" s="289"/>
      <c r="G5" s="290"/>
    </row>
    <row r="6" spans="1:10" x14ac:dyDescent="0.2">
      <c r="A6" s="45" t="s">
        <v>22</v>
      </c>
      <c r="B6" s="291"/>
      <c r="C6" s="292"/>
      <c r="E6" s="45" t="s">
        <v>22</v>
      </c>
      <c r="F6" s="291"/>
      <c r="G6" s="292"/>
    </row>
    <row r="7" spans="1:10" x14ac:dyDescent="0.2">
      <c r="A7" s="45" t="s">
        <v>46</v>
      </c>
      <c r="B7" s="291"/>
      <c r="C7" s="292"/>
      <c r="E7" s="45" t="s">
        <v>44</v>
      </c>
      <c r="F7" s="291"/>
      <c r="G7" s="292"/>
    </row>
    <row r="8" spans="1:10" x14ac:dyDescent="0.2">
      <c r="A8" s="44" t="s">
        <v>39</v>
      </c>
      <c r="B8" s="291"/>
      <c r="C8" s="292"/>
      <c r="E8" s="45" t="s">
        <v>181</v>
      </c>
      <c r="F8" s="293"/>
      <c r="G8" s="293"/>
    </row>
    <row r="9" spans="1:10" x14ac:dyDescent="0.2">
      <c r="A9" s="45" t="s">
        <v>40</v>
      </c>
      <c r="B9" s="289"/>
      <c r="C9" s="290"/>
      <c r="E9" s="44" t="s">
        <v>51</v>
      </c>
      <c r="F9" s="302"/>
      <c r="G9" s="302"/>
    </row>
    <row r="10" spans="1:10" x14ac:dyDescent="0.2">
      <c r="A10" s="45" t="s">
        <v>41</v>
      </c>
      <c r="B10" s="289"/>
      <c r="C10" s="290"/>
      <c r="E10" s="44" t="s">
        <v>235</v>
      </c>
      <c r="F10" s="265"/>
      <c r="G10" s="265"/>
    </row>
    <row r="11" spans="1:10" x14ac:dyDescent="0.2">
      <c r="A11" s="45" t="s">
        <v>42</v>
      </c>
      <c r="B11" s="291"/>
      <c r="C11" s="292"/>
      <c r="E11" s="45" t="s">
        <v>50</v>
      </c>
      <c r="F11" s="303">
        <v>4.5</v>
      </c>
      <c r="G11" s="303"/>
    </row>
    <row r="12" spans="1:10" x14ac:dyDescent="0.2">
      <c r="E12" s="44" t="s">
        <v>52</v>
      </c>
      <c r="F12" s="294"/>
      <c r="G12" s="290"/>
    </row>
    <row r="13" spans="1:10" x14ac:dyDescent="0.2">
      <c r="E13" s="45" t="s">
        <v>173</v>
      </c>
      <c r="F13" s="301"/>
      <c r="G13" s="292"/>
    </row>
    <row r="14" spans="1:10" x14ac:dyDescent="0.2">
      <c r="A14" s="46" t="s">
        <v>47</v>
      </c>
      <c r="B14" s="297"/>
      <c r="C14" s="298"/>
      <c r="E14" t="s">
        <v>172</v>
      </c>
      <c r="F14" s="291"/>
      <c r="G14" s="291"/>
    </row>
    <row r="15" spans="1:10" x14ac:dyDescent="0.2">
      <c r="A15" t="s">
        <v>140</v>
      </c>
      <c r="B15" s="297"/>
      <c r="C15" s="298"/>
      <c r="E15" s="45" t="s">
        <v>45</v>
      </c>
      <c r="F15" s="289"/>
      <c r="G15" s="290"/>
    </row>
    <row r="16" spans="1:10" x14ac:dyDescent="0.2">
      <c r="A16" s="45" t="s">
        <v>43</v>
      </c>
      <c r="B16" s="289"/>
      <c r="C16" s="290"/>
      <c r="E16" s="307" t="s">
        <v>136</v>
      </c>
      <c r="F16" s="307"/>
      <c r="G16" s="307"/>
      <c r="H16" s="55"/>
      <c r="I16" s="55"/>
      <c r="J16" s="55"/>
    </row>
    <row r="17" spans="1:10" x14ac:dyDescent="0.2">
      <c r="A17" s="45" t="s">
        <v>27</v>
      </c>
      <c r="B17" s="305"/>
      <c r="C17" s="306"/>
      <c r="E17" s="92" t="s">
        <v>169</v>
      </c>
      <c r="F17" s="93">
        <v>25</v>
      </c>
      <c r="G17" s="92" t="s">
        <v>240</v>
      </c>
      <c r="H17" s="55"/>
      <c r="I17" s="55"/>
      <c r="J17" s="55"/>
    </row>
    <row r="18" spans="1:10" x14ac:dyDescent="0.2">
      <c r="E18" s="304" t="str">
        <f>IF(F17=10,"Nur möglich für kleine Landgemeinden",IF(F17=22,"Nur möglich für Netz für Kinder oder kleine Landgemeinden",IF(F17&gt;22,"Nur möglich für Netz für Kinder","")))</f>
        <v>Nur möglich für Netz für Kinder</v>
      </c>
      <c r="F18" s="304"/>
      <c r="G18" s="304"/>
    </row>
    <row r="19" spans="1:10" x14ac:dyDescent="0.2">
      <c r="E19" s="225" t="s">
        <v>199</v>
      </c>
      <c r="F19" s="237"/>
      <c r="G19" s="225" t="s">
        <v>200</v>
      </c>
    </row>
    <row r="20" spans="1:10" x14ac:dyDescent="0.2">
      <c r="A20" s="1" t="s">
        <v>35</v>
      </c>
      <c r="E20" s="299" t="str">
        <f>IF(F17=0,IF(F19&lt;&gt;0,"Fehleingabe! Platzsplitting nur bei Netz für Kinder!"," ")," ")</f>
        <v xml:space="preserve"> </v>
      </c>
      <c r="F20" s="300"/>
      <c r="G20" s="300"/>
    </row>
    <row r="21" spans="1:10" x14ac:dyDescent="0.2">
      <c r="A21" s="1"/>
    </row>
    <row r="22" spans="1:10" x14ac:dyDescent="0.2">
      <c r="A22" s="107"/>
      <c r="B22" s="107" t="s">
        <v>25</v>
      </c>
      <c r="C22" s="107" t="s">
        <v>48</v>
      </c>
      <c r="D22" s="107" t="s">
        <v>53</v>
      </c>
      <c r="E22" s="107" t="s">
        <v>26</v>
      </c>
      <c r="F22" s="107" t="s">
        <v>21</v>
      </c>
      <c r="G22" s="112" t="s">
        <v>22</v>
      </c>
    </row>
    <row r="23" spans="1:10" x14ac:dyDescent="0.2">
      <c r="A23" s="108" t="s">
        <v>64</v>
      </c>
      <c r="B23" s="109"/>
      <c r="C23" s="109"/>
      <c r="D23" s="109"/>
      <c r="E23" s="109"/>
      <c r="F23" s="111"/>
      <c r="G23" s="113"/>
    </row>
    <row r="24" spans="1:10" x14ac:dyDescent="0.2">
      <c r="A24" s="110" t="s">
        <v>24</v>
      </c>
      <c r="B24" s="109"/>
      <c r="C24" s="109"/>
      <c r="D24" s="109"/>
      <c r="E24" s="109"/>
      <c r="F24" s="111"/>
      <c r="G24" s="113"/>
    </row>
    <row r="25" spans="1:10" x14ac:dyDescent="0.2">
      <c r="A25" s="110" t="s">
        <v>28</v>
      </c>
      <c r="B25" s="109"/>
      <c r="C25" s="109"/>
      <c r="D25" s="109"/>
      <c r="E25" s="109"/>
      <c r="F25" s="111"/>
      <c r="G25" s="113"/>
    </row>
    <row r="26" spans="1:10" x14ac:dyDescent="0.2">
      <c r="A26" s="110" t="s">
        <v>29</v>
      </c>
      <c r="B26" s="109"/>
      <c r="C26" s="109"/>
      <c r="D26" s="109"/>
      <c r="E26" s="109"/>
      <c r="F26" s="111"/>
      <c r="G26" s="113"/>
    </row>
    <row r="27" spans="1:10" x14ac:dyDescent="0.2">
      <c r="A27" s="110" t="s">
        <v>30</v>
      </c>
      <c r="B27" s="109"/>
      <c r="C27" s="109"/>
      <c r="D27" s="109"/>
      <c r="E27" s="109"/>
      <c r="F27" s="111"/>
      <c r="G27" s="113"/>
    </row>
    <row r="28" spans="1:10" x14ac:dyDescent="0.2">
      <c r="A28" s="110" t="s">
        <v>31</v>
      </c>
      <c r="B28" s="109"/>
      <c r="C28" s="109"/>
      <c r="D28" s="109"/>
      <c r="E28" s="109"/>
      <c r="F28" s="111"/>
      <c r="G28" s="113"/>
    </row>
    <row r="29" spans="1:10" x14ac:dyDescent="0.2">
      <c r="A29" s="110" t="s">
        <v>32</v>
      </c>
      <c r="B29" s="109"/>
      <c r="C29" s="109"/>
      <c r="D29" s="109"/>
      <c r="E29" s="109"/>
      <c r="F29" s="111"/>
      <c r="G29" s="113"/>
    </row>
    <row r="30" spans="1:10" x14ac:dyDescent="0.2">
      <c r="A30" s="110" t="s">
        <v>33</v>
      </c>
      <c r="B30" s="109"/>
      <c r="C30" s="109"/>
      <c r="D30" s="109"/>
      <c r="E30" s="109"/>
      <c r="F30" s="111"/>
      <c r="G30" s="113"/>
    </row>
    <row r="31" spans="1:10" x14ac:dyDescent="0.2">
      <c r="A31" s="110" t="s">
        <v>34</v>
      </c>
      <c r="B31" s="109"/>
      <c r="C31" s="109"/>
      <c r="D31" s="109"/>
      <c r="E31" s="109"/>
      <c r="F31" s="111"/>
      <c r="G31" s="113"/>
    </row>
    <row r="33" spans="1:1" x14ac:dyDescent="0.2">
      <c r="A33" t="s">
        <v>185</v>
      </c>
    </row>
  </sheetData>
  <sheetProtection algorithmName="SHA-512" hashValue="OmsLqRm3qHotsW+FlU/xd283T1srdisKGwDzuNSqUecadwb/k0RIMbpwu0Gaoq7+s4E3oT2dxizKI7NLVsx1ZA==" saltValue="AwuD75SknuUTf1b2JBugNw==" spinCount="100000" sheet="1"/>
  <mergeCells count="29">
    <mergeCell ref="F3:G3"/>
    <mergeCell ref="F4:G4"/>
    <mergeCell ref="E20:G20"/>
    <mergeCell ref="B15:C15"/>
    <mergeCell ref="F13:G13"/>
    <mergeCell ref="F9:G9"/>
    <mergeCell ref="F11:G11"/>
    <mergeCell ref="B14:C14"/>
    <mergeCell ref="E18:G18"/>
    <mergeCell ref="B17:C17"/>
    <mergeCell ref="B16:C16"/>
    <mergeCell ref="E16:G16"/>
    <mergeCell ref="A1:E1"/>
    <mergeCell ref="B11:C11"/>
    <mergeCell ref="B3:C3"/>
    <mergeCell ref="B4:C4"/>
    <mergeCell ref="B6:C6"/>
    <mergeCell ref="B10:C10"/>
    <mergeCell ref="F8:G8"/>
    <mergeCell ref="F7:G7"/>
    <mergeCell ref="B7:C7"/>
    <mergeCell ref="F15:G15"/>
    <mergeCell ref="F12:G12"/>
    <mergeCell ref="F14:G14"/>
    <mergeCell ref="F5:G5"/>
    <mergeCell ref="B5:C5"/>
    <mergeCell ref="F6:G6"/>
    <mergeCell ref="B8:C8"/>
    <mergeCell ref="B9:C9"/>
  </mergeCells>
  <phoneticPr fontId="8" type="noConversion"/>
  <conditionalFormatting sqref="E18:G18">
    <cfRule type="cellIs" dxfId="24" priority="2" stopIfTrue="1" operator="equal">
      <formula>"Nur möglich für kleine Landgemeinden"</formula>
    </cfRule>
    <cfRule type="cellIs" dxfId="23" priority="3" stopIfTrue="1" operator="equal">
      <formula>"Nur möglich für Netz für Kinder oder kleine Landgemeinden"</formula>
    </cfRule>
    <cfRule type="cellIs" dxfId="22" priority="4" stopIfTrue="1" operator="equal">
      <formula>"Nur möglich für Netz für Kinder"</formula>
    </cfRule>
  </conditionalFormatting>
  <conditionalFormatting sqref="E20:G20">
    <cfRule type="cellIs" dxfId="21" priority="5" stopIfTrue="1" operator="notEqual">
      <formula>" "</formula>
    </cfRule>
  </conditionalFormatting>
  <conditionalFormatting sqref="F17">
    <cfRule type="cellIs" priority="1" stopIfTrue="1" operator="notEqual">
      <formula>0</formula>
    </cfRule>
  </conditionalFormatting>
  <dataValidations count="3">
    <dataValidation type="list" allowBlank="1" showInputMessage="1" showErrorMessage="1" error="Es können nur die Werte 0, 10, 22, 44, 66, 88 und 110 eingegeben werden." sqref="F17" xr:uid="{00000000-0002-0000-0100-000000000000}">
      <formula1>"0,10,22,25,44,66,88,110"</formula1>
    </dataValidation>
    <dataValidation type="decimal" allowBlank="1" showInputMessage="1" showErrorMessage="1" sqref="G10:G11 F11" xr:uid="{00000000-0002-0000-0100-000001000000}">
      <formula1>4.5</formula1>
      <formula2>20</formula2>
    </dataValidation>
    <dataValidation type="decimal" allowBlank="1" showInputMessage="1" showErrorMessage="1" sqref="F10" xr:uid="{00000000-0002-0000-0100-000002000000}">
      <formula1>10</formula1>
      <formula2>1000</formula2>
    </dataValidation>
  </dataValidations>
  <pageMargins left="0.39370078740157483" right="0.39370078740157483" top="0.98425196850393704"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K34"/>
  <sheetViews>
    <sheetView showGridLines="0" topLeftCell="A2" zoomScaleNormal="100" workbookViewId="0">
      <selection activeCell="F4" sqref="F4:F5"/>
    </sheetView>
  </sheetViews>
  <sheetFormatPr baseColWidth="10" defaultRowHeight="12.75" x14ac:dyDescent="0.2"/>
  <cols>
    <col min="1" max="1" width="16.85546875" style="72" customWidth="1"/>
    <col min="2" max="2" width="6.5703125" style="104" bestFit="1" customWidth="1"/>
    <col min="3" max="3" width="14" style="2" customWidth="1"/>
    <col min="4" max="4" width="2.85546875" style="2" customWidth="1"/>
    <col min="5" max="5" width="22.42578125" style="72" customWidth="1"/>
    <col min="6" max="6" width="6.5703125" style="104" bestFit="1" customWidth="1"/>
    <col min="7" max="7" width="14" customWidth="1"/>
    <col min="8" max="8" width="2.5703125" customWidth="1"/>
    <col min="9" max="9" width="22.42578125" style="72" customWidth="1"/>
    <col min="10" max="10" width="6.5703125" style="104" bestFit="1" customWidth="1"/>
    <col min="11" max="11" width="14" customWidth="1"/>
  </cols>
  <sheetData>
    <row r="1" spans="1:11" ht="15.75" x14ac:dyDescent="0.25">
      <c r="A1" s="295" t="s">
        <v>17</v>
      </c>
      <c r="B1" s="296"/>
      <c r="C1" s="296"/>
      <c r="D1" s="296"/>
      <c r="E1" s="296"/>
      <c r="F1" s="100"/>
      <c r="G1" s="2"/>
      <c r="I1"/>
      <c r="J1" s="100"/>
      <c r="K1" s="2"/>
    </row>
    <row r="2" spans="1:11" ht="15.75" x14ac:dyDescent="0.25">
      <c r="A2" s="42"/>
      <c r="B2" s="100"/>
      <c r="E2" s="2"/>
      <c r="F2" s="100"/>
      <c r="G2" s="2"/>
      <c r="I2" s="2"/>
      <c r="J2" s="100"/>
      <c r="K2" s="2"/>
    </row>
    <row r="3" spans="1:11" x14ac:dyDescent="0.2">
      <c r="A3" s="1" t="s">
        <v>78</v>
      </c>
      <c r="B3" s="100"/>
      <c r="E3" s="26" t="s">
        <v>79</v>
      </c>
      <c r="F3" s="100"/>
      <c r="G3" s="2"/>
      <c r="I3" s="26" t="s">
        <v>202</v>
      </c>
      <c r="J3" s="100"/>
      <c r="K3" s="2"/>
    </row>
    <row r="4" spans="1:11" x14ac:dyDescent="0.2">
      <c r="A4" s="69" t="s">
        <v>93</v>
      </c>
      <c r="B4" s="101"/>
      <c r="C4" s="3" t="s">
        <v>18</v>
      </c>
      <c r="D4" s="4"/>
      <c r="E4" s="73" t="s">
        <v>94</v>
      </c>
      <c r="F4" s="101"/>
      <c r="G4" s="5" t="s">
        <v>18</v>
      </c>
      <c r="I4" s="73" t="s">
        <v>203</v>
      </c>
      <c r="J4" s="101"/>
      <c r="K4" s="5" t="s">
        <v>18</v>
      </c>
    </row>
    <row r="5" spans="1:11" x14ac:dyDescent="0.2">
      <c r="A5" s="70" t="s">
        <v>95</v>
      </c>
      <c r="B5" s="102"/>
      <c r="C5" s="6" t="s">
        <v>18</v>
      </c>
      <c r="D5" s="7"/>
      <c r="E5" s="74" t="s">
        <v>96</v>
      </c>
      <c r="F5" s="102"/>
      <c r="G5" s="8" t="s">
        <v>18</v>
      </c>
      <c r="I5" s="73" t="s">
        <v>204</v>
      </c>
      <c r="J5" s="102"/>
      <c r="K5" s="8" t="s">
        <v>18</v>
      </c>
    </row>
    <row r="6" spans="1:11" x14ac:dyDescent="0.2">
      <c r="A6" s="70" t="s">
        <v>97</v>
      </c>
      <c r="B6" s="102"/>
      <c r="C6" s="6" t="s">
        <v>18</v>
      </c>
      <c r="D6" s="7"/>
      <c r="E6" s="74" t="s">
        <v>98</v>
      </c>
      <c r="F6" s="102"/>
      <c r="G6" s="8" t="s">
        <v>18</v>
      </c>
      <c r="I6" s="73" t="s">
        <v>205</v>
      </c>
      <c r="J6" s="102"/>
      <c r="K6" s="8" t="s">
        <v>18</v>
      </c>
    </row>
    <row r="7" spans="1:11" x14ac:dyDescent="0.2">
      <c r="A7" s="70" t="s">
        <v>99</v>
      </c>
      <c r="B7" s="102"/>
      <c r="C7" s="6" t="s">
        <v>18</v>
      </c>
      <c r="D7" s="7"/>
      <c r="E7" s="74" t="s">
        <v>100</v>
      </c>
      <c r="F7" s="102"/>
      <c r="G7" s="8" t="s">
        <v>18</v>
      </c>
      <c r="I7" s="73" t="s">
        <v>206</v>
      </c>
      <c r="J7" s="102"/>
      <c r="K7" s="8" t="s">
        <v>18</v>
      </c>
    </row>
    <row r="8" spans="1:11" x14ac:dyDescent="0.2">
      <c r="A8" s="70" t="s">
        <v>101</v>
      </c>
      <c r="B8" s="102"/>
      <c r="C8" s="6" t="s">
        <v>18</v>
      </c>
      <c r="D8" s="7"/>
      <c r="E8" s="74" t="s">
        <v>102</v>
      </c>
      <c r="F8" s="102"/>
      <c r="G8" s="8" t="s">
        <v>18</v>
      </c>
      <c r="I8" s="73" t="s">
        <v>207</v>
      </c>
      <c r="J8" s="102"/>
      <c r="K8" s="8" t="s">
        <v>18</v>
      </c>
    </row>
    <row r="9" spans="1:11" x14ac:dyDescent="0.2">
      <c r="A9" s="70" t="s">
        <v>103</v>
      </c>
      <c r="B9" s="102"/>
      <c r="C9" s="6" t="s">
        <v>18</v>
      </c>
      <c r="D9" s="7"/>
      <c r="E9" s="74" t="s">
        <v>104</v>
      </c>
      <c r="F9" s="102"/>
      <c r="G9" s="8" t="s">
        <v>18</v>
      </c>
      <c r="I9" s="73" t="s">
        <v>208</v>
      </c>
      <c r="J9" s="102"/>
      <c r="K9" s="8" t="s">
        <v>18</v>
      </c>
    </row>
    <row r="10" spans="1:11" x14ac:dyDescent="0.2">
      <c r="A10" s="70" t="s">
        <v>105</v>
      </c>
      <c r="B10" s="102"/>
      <c r="C10" s="6" t="s">
        <v>18</v>
      </c>
      <c r="D10" s="7"/>
      <c r="E10" s="74" t="s">
        <v>106</v>
      </c>
      <c r="F10" s="102"/>
      <c r="G10" s="8" t="s">
        <v>18</v>
      </c>
      <c r="I10" s="73" t="s">
        <v>209</v>
      </c>
      <c r="J10" s="102"/>
      <c r="K10" s="8" t="s">
        <v>18</v>
      </c>
    </row>
    <row r="11" spans="1:11" x14ac:dyDescent="0.2">
      <c r="A11" s="70" t="s">
        <v>107</v>
      </c>
      <c r="B11" s="102"/>
      <c r="C11" s="6" t="s">
        <v>18</v>
      </c>
      <c r="D11" s="7"/>
      <c r="E11" s="74" t="s">
        <v>108</v>
      </c>
      <c r="F11" s="102"/>
      <c r="G11" s="8" t="s">
        <v>18</v>
      </c>
      <c r="I11" s="73" t="s">
        <v>210</v>
      </c>
      <c r="J11" s="102"/>
      <c r="K11" s="8" t="s">
        <v>18</v>
      </c>
    </row>
    <row r="12" spans="1:11" x14ac:dyDescent="0.2">
      <c r="A12" s="70" t="s">
        <v>109</v>
      </c>
      <c r="B12" s="102"/>
      <c r="C12" s="6" t="s">
        <v>18</v>
      </c>
      <c r="D12" s="7"/>
      <c r="E12" s="74" t="s">
        <v>110</v>
      </c>
      <c r="F12" s="102"/>
      <c r="G12" s="8" t="s">
        <v>18</v>
      </c>
      <c r="I12" s="73" t="s">
        <v>211</v>
      </c>
      <c r="J12" s="102"/>
      <c r="K12" s="8" t="s">
        <v>18</v>
      </c>
    </row>
    <row r="13" spans="1:11" x14ac:dyDescent="0.2">
      <c r="A13" s="70" t="s">
        <v>111</v>
      </c>
      <c r="B13" s="102"/>
      <c r="C13" s="6" t="s">
        <v>18</v>
      </c>
      <c r="D13" s="7"/>
      <c r="E13" s="74" t="s">
        <v>112</v>
      </c>
      <c r="F13" s="102"/>
      <c r="G13" s="8" t="s">
        <v>18</v>
      </c>
      <c r="I13" s="73" t="s">
        <v>212</v>
      </c>
      <c r="J13" s="102"/>
      <c r="K13" s="8" t="s">
        <v>18</v>
      </c>
    </row>
    <row r="14" spans="1:11" x14ac:dyDescent="0.2">
      <c r="A14" s="70" t="s">
        <v>113</v>
      </c>
      <c r="B14" s="102"/>
      <c r="C14" s="6" t="s">
        <v>18</v>
      </c>
      <c r="D14" s="7"/>
      <c r="E14" s="74" t="s">
        <v>114</v>
      </c>
      <c r="F14" s="102"/>
      <c r="G14" s="8" t="s">
        <v>18</v>
      </c>
      <c r="I14" s="73" t="s">
        <v>213</v>
      </c>
      <c r="J14" s="102"/>
      <c r="K14" s="8" t="s">
        <v>18</v>
      </c>
    </row>
    <row r="15" spans="1:11" x14ac:dyDescent="0.2">
      <c r="A15" s="70" t="s">
        <v>115</v>
      </c>
      <c r="B15" s="102"/>
      <c r="C15" s="6" t="s">
        <v>18</v>
      </c>
      <c r="D15" s="7"/>
      <c r="E15" s="74" t="s">
        <v>116</v>
      </c>
      <c r="F15" s="102"/>
      <c r="G15" s="8" t="s">
        <v>18</v>
      </c>
      <c r="I15" s="73" t="s">
        <v>214</v>
      </c>
      <c r="J15" s="102"/>
      <c r="K15" s="8" t="s">
        <v>18</v>
      </c>
    </row>
    <row r="16" spans="1:11" x14ac:dyDescent="0.2">
      <c r="A16" s="70" t="s">
        <v>117</v>
      </c>
      <c r="B16" s="102"/>
      <c r="C16" s="6" t="s">
        <v>18</v>
      </c>
      <c r="D16" s="7"/>
      <c r="E16" s="74" t="s">
        <v>118</v>
      </c>
      <c r="F16" s="102"/>
      <c r="G16" s="8" t="s">
        <v>18</v>
      </c>
      <c r="I16" s="73" t="s">
        <v>215</v>
      </c>
      <c r="J16" s="102"/>
      <c r="K16" s="8" t="s">
        <v>18</v>
      </c>
    </row>
    <row r="17" spans="1:11" x14ac:dyDescent="0.2">
      <c r="A17" s="70" t="s">
        <v>119</v>
      </c>
      <c r="B17" s="102"/>
      <c r="C17" s="6" t="s">
        <v>18</v>
      </c>
      <c r="D17" s="7"/>
      <c r="E17" s="74" t="s">
        <v>120</v>
      </c>
      <c r="F17" s="102"/>
      <c r="G17" s="8" t="s">
        <v>18</v>
      </c>
      <c r="I17" s="73" t="s">
        <v>216</v>
      </c>
      <c r="J17" s="102"/>
      <c r="K17" s="8" t="s">
        <v>18</v>
      </c>
    </row>
    <row r="18" spans="1:11" x14ac:dyDescent="0.2">
      <c r="A18" s="70" t="s">
        <v>121</v>
      </c>
      <c r="B18" s="102"/>
      <c r="C18" s="6" t="s">
        <v>18</v>
      </c>
      <c r="D18" s="7"/>
      <c r="E18" s="74" t="s">
        <v>122</v>
      </c>
      <c r="F18" s="102"/>
      <c r="G18" s="8" t="s">
        <v>18</v>
      </c>
      <c r="I18" s="73" t="s">
        <v>217</v>
      </c>
      <c r="J18" s="102"/>
      <c r="K18" s="8" t="s">
        <v>18</v>
      </c>
    </row>
    <row r="19" spans="1:11" x14ac:dyDescent="0.2">
      <c r="A19" s="70" t="s">
        <v>123</v>
      </c>
      <c r="B19" s="102"/>
      <c r="C19" s="6" t="s">
        <v>18</v>
      </c>
      <c r="D19" s="7"/>
      <c r="E19" s="74" t="s">
        <v>124</v>
      </c>
      <c r="F19" s="102"/>
      <c r="G19" s="8" t="s">
        <v>18</v>
      </c>
      <c r="I19" s="73" t="s">
        <v>218</v>
      </c>
      <c r="J19" s="102"/>
      <c r="K19" s="8" t="s">
        <v>18</v>
      </c>
    </row>
    <row r="20" spans="1:11" x14ac:dyDescent="0.2">
      <c r="A20" s="70" t="s">
        <v>19</v>
      </c>
      <c r="B20" s="102"/>
      <c r="C20" s="6"/>
      <c r="D20" s="7"/>
      <c r="E20" s="74" t="s">
        <v>19</v>
      </c>
      <c r="F20" s="102"/>
      <c r="G20" s="8"/>
      <c r="I20" s="74" t="s">
        <v>19</v>
      </c>
      <c r="J20" s="102"/>
      <c r="K20" s="8"/>
    </row>
    <row r="21" spans="1:11" x14ac:dyDescent="0.2">
      <c r="A21" s="70"/>
      <c r="B21" s="102"/>
      <c r="C21" s="6"/>
      <c r="D21" s="7"/>
      <c r="E21" s="74"/>
      <c r="F21" s="102"/>
      <c r="G21" s="8"/>
      <c r="I21" s="74"/>
      <c r="J21" s="102"/>
      <c r="K21" s="8"/>
    </row>
    <row r="22" spans="1:11" x14ac:dyDescent="0.2">
      <c r="A22" s="70" t="s">
        <v>89</v>
      </c>
      <c r="B22" s="102"/>
      <c r="C22" s="6"/>
      <c r="D22" s="7"/>
      <c r="E22" s="70" t="s">
        <v>89</v>
      </c>
      <c r="F22" s="102"/>
      <c r="G22" s="8"/>
      <c r="I22" s="70" t="s">
        <v>89</v>
      </c>
      <c r="J22" s="102"/>
      <c r="K22" s="8"/>
    </row>
    <row r="23" spans="1:11" x14ac:dyDescent="0.2">
      <c r="A23" s="70" t="s">
        <v>90</v>
      </c>
      <c r="B23" s="102"/>
      <c r="C23" s="6"/>
      <c r="D23" s="7"/>
      <c r="E23" s="70" t="s">
        <v>90</v>
      </c>
      <c r="F23" s="102"/>
      <c r="G23" s="8"/>
      <c r="I23" s="70" t="s">
        <v>90</v>
      </c>
      <c r="J23" s="102"/>
      <c r="K23" s="8"/>
    </row>
    <row r="24" spans="1:11" x14ac:dyDescent="0.2">
      <c r="A24" s="70" t="s">
        <v>91</v>
      </c>
      <c r="B24" s="102"/>
      <c r="C24" s="6"/>
      <c r="D24" s="7"/>
      <c r="E24" s="70" t="s">
        <v>91</v>
      </c>
      <c r="F24" s="102"/>
      <c r="G24" s="8"/>
      <c r="I24" s="70" t="s">
        <v>91</v>
      </c>
      <c r="J24" s="102"/>
      <c r="K24" s="8"/>
    </row>
    <row r="25" spans="1:11" x14ac:dyDescent="0.2">
      <c r="A25" s="70" t="s">
        <v>92</v>
      </c>
      <c r="B25" s="102"/>
      <c r="C25" s="6"/>
      <c r="D25" s="7"/>
      <c r="E25" s="70" t="s">
        <v>92</v>
      </c>
      <c r="F25" s="102"/>
      <c r="G25" s="8"/>
      <c r="I25" s="70" t="s">
        <v>92</v>
      </c>
      <c r="J25" s="102"/>
      <c r="K25" s="8"/>
    </row>
    <row r="26" spans="1:11" x14ac:dyDescent="0.2">
      <c r="A26" s="70"/>
      <c r="B26" s="102"/>
      <c r="C26" s="6"/>
      <c r="D26" s="7"/>
      <c r="E26" s="74"/>
      <c r="F26" s="102"/>
      <c r="G26" s="8"/>
      <c r="I26" s="74"/>
      <c r="J26" s="102"/>
      <c r="K26" s="8"/>
    </row>
    <row r="27" spans="1:11" x14ac:dyDescent="0.2">
      <c r="A27" s="70"/>
      <c r="B27" s="102"/>
      <c r="C27" s="9"/>
      <c r="D27" s="7"/>
      <c r="E27" s="74"/>
      <c r="F27" s="102"/>
      <c r="G27" s="8"/>
      <c r="I27" s="74"/>
      <c r="J27" s="102"/>
      <c r="K27" s="8"/>
    </row>
    <row r="28" spans="1:11" x14ac:dyDescent="0.2">
      <c r="A28" s="70"/>
      <c r="B28" s="102"/>
      <c r="C28" s="9"/>
      <c r="D28" s="7"/>
      <c r="E28" s="74"/>
      <c r="F28" s="102"/>
      <c r="G28" s="8"/>
      <c r="I28" s="74"/>
      <c r="J28" s="102"/>
      <c r="K28" s="8"/>
    </row>
    <row r="29" spans="1:11" x14ac:dyDescent="0.2">
      <c r="A29" s="70"/>
      <c r="B29" s="102"/>
      <c r="C29" s="9"/>
      <c r="D29" s="7"/>
      <c r="E29" s="74"/>
      <c r="F29" s="102"/>
      <c r="G29" s="8"/>
      <c r="I29" s="74"/>
      <c r="J29" s="102"/>
      <c r="K29" s="8"/>
    </row>
    <row r="30" spans="1:11" x14ac:dyDescent="0.2">
      <c r="A30" s="70"/>
      <c r="B30" s="102"/>
      <c r="C30" s="9"/>
      <c r="D30" s="7"/>
      <c r="E30" s="74"/>
      <c r="F30" s="102"/>
      <c r="G30" s="8"/>
      <c r="I30" s="74"/>
      <c r="J30" s="102"/>
      <c r="K30" s="8"/>
    </row>
    <row r="31" spans="1:11" x14ac:dyDescent="0.2">
      <c r="A31" s="70"/>
      <c r="B31" s="102"/>
      <c r="C31" s="9"/>
      <c r="D31" s="7"/>
      <c r="E31" s="74"/>
      <c r="F31" s="102"/>
      <c r="G31" s="8"/>
      <c r="I31" s="74"/>
      <c r="J31" s="102"/>
      <c r="K31" s="8"/>
    </row>
    <row r="32" spans="1:11" x14ac:dyDescent="0.2">
      <c r="A32" s="70"/>
      <c r="B32" s="102"/>
      <c r="C32" s="9"/>
      <c r="D32" s="7"/>
      <c r="E32" s="74"/>
      <c r="F32" s="102"/>
      <c r="G32" s="8"/>
      <c r="I32" s="74"/>
      <c r="J32" s="102"/>
      <c r="K32" s="8"/>
    </row>
    <row r="33" spans="1:11" x14ac:dyDescent="0.2">
      <c r="A33" s="70"/>
      <c r="B33" s="102"/>
      <c r="C33" s="9"/>
      <c r="D33" s="7"/>
      <c r="E33" s="74"/>
      <c r="F33" s="102"/>
      <c r="G33" s="8"/>
      <c r="I33" s="74"/>
      <c r="J33" s="102"/>
      <c r="K33" s="8"/>
    </row>
    <row r="34" spans="1:11" x14ac:dyDescent="0.2">
      <c r="A34" s="71"/>
      <c r="B34" s="103"/>
      <c r="C34" s="10"/>
      <c r="D34" s="7"/>
      <c r="E34" s="75"/>
      <c r="F34" s="103"/>
      <c r="G34" s="11"/>
      <c r="I34" s="75"/>
      <c r="J34" s="103"/>
      <c r="K34" s="11"/>
    </row>
  </sheetData>
  <sheetProtection password="9FF7" sheet="1" objects="1" scenarios="1"/>
  <mergeCells count="1">
    <mergeCell ref="A1:E1"/>
  </mergeCells>
  <phoneticPr fontId="8"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BI32"/>
  <sheetViews>
    <sheetView showGridLines="0" showZeros="0" zoomScaleNormal="100" workbookViewId="0">
      <selection activeCell="AH5" sqref="AH5:AP13"/>
    </sheetView>
  </sheetViews>
  <sheetFormatPr baseColWidth="10" defaultColWidth="11.42578125" defaultRowHeight="12.75" x14ac:dyDescent="0.2"/>
  <cols>
    <col min="1" max="1" width="7.140625" style="13" customWidth="1"/>
    <col min="2" max="2" width="4" style="13" bestFit="1" customWidth="1"/>
    <col min="3" max="52" width="2.42578125" style="13" customWidth="1"/>
    <col min="53" max="53" width="4.140625" style="13" customWidth="1"/>
    <col min="54" max="54" width="11.42578125" style="13"/>
    <col min="55" max="55" width="11.42578125" style="13" hidden="1" customWidth="1"/>
    <col min="56" max="16384" width="11.42578125" style="13"/>
  </cols>
  <sheetData>
    <row r="1" spans="1:55" ht="15.75" x14ac:dyDescent="0.25">
      <c r="A1" s="342" t="s">
        <v>23</v>
      </c>
      <c r="B1" s="296"/>
      <c r="C1" s="296"/>
      <c r="D1" s="296"/>
      <c r="E1" s="296"/>
      <c r="F1" s="296"/>
      <c r="G1" s="296"/>
      <c r="H1" s="296"/>
      <c r="I1" s="296"/>
      <c r="J1" s="296"/>
      <c r="K1" s="296"/>
      <c r="L1" s="296"/>
      <c r="M1" s="296"/>
      <c r="N1" s="296"/>
      <c r="O1" s="296"/>
      <c r="P1" s="296"/>
      <c r="Q1" s="296"/>
      <c r="R1" s="296"/>
      <c r="V1" s="344">
        <f>Allgemeines!F14</f>
        <v>0</v>
      </c>
      <c r="W1" s="344"/>
      <c r="X1" s="345" t="s">
        <v>172</v>
      </c>
      <c r="Y1" s="345"/>
      <c r="Z1" s="345"/>
      <c r="AA1" s="345"/>
      <c r="AB1" s="345"/>
      <c r="AC1" s="345"/>
      <c r="AD1" s="345"/>
      <c r="AE1" s="345"/>
    </row>
    <row r="2" spans="1:55" x14ac:dyDescent="0.2">
      <c r="A2" s="12"/>
      <c r="B2" s="12"/>
      <c r="C2" s="351" t="str">
        <f>Fördertabellen!C4</f>
        <v>Regelkind (3 Jahre - Einschulg.)</v>
      </c>
      <c r="D2" s="352"/>
      <c r="E2" s="352"/>
      <c r="F2" s="352"/>
      <c r="G2" s="352"/>
      <c r="H2" s="352"/>
      <c r="I2" s="352"/>
      <c r="J2" s="352"/>
      <c r="K2" s="352"/>
      <c r="L2" s="353"/>
      <c r="M2" s="359" t="str">
        <f>Fördertabellen!E4</f>
        <v>Schulkind</v>
      </c>
      <c r="N2" s="360"/>
      <c r="O2" s="361"/>
      <c r="P2" s="361"/>
      <c r="Q2" s="361"/>
      <c r="R2" s="361"/>
      <c r="S2" s="361"/>
      <c r="T2" s="361"/>
      <c r="U2" s="361"/>
      <c r="V2" s="362"/>
      <c r="W2" s="359" t="str">
        <f>Fördertabellen!G4</f>
        <v>Migration</v>
      </c>
      <c r="X2" s="375"/>
      <c r="Y2" s="375"/>
      <c r="Z2" s="375"/>
      <c r="AA2" s="375"/>
      <c r="AB2" s="375"/>
      <c r="AC2" s="375"/>
      <c r="AD2" s="375"/>
      <c r="AE2" s="375"/>
      <c r="AF2" s="376"/>
      <c r="AG2" s="359" t="str">
        <f>Fördertabellen!I4</f>
        <v>0 bis unter 3 Jahre</v>
      </c>
      <c r="AH2" s="375"/>
      <c r="AI2" s="375"/>
      <c r="AJ2" s="375"/>
      <c r="AK2" s="375"/>
      <c r="AL2" s="375"/>
      <c r="AM2" s="375"/>
      <c r="AN2" s="375"/>
      <c r="AO2" s="375"/>
      <c r="AP2" s="375"/>
      <c r="AQ2" s="377" t="str">
        <f>Fördertabellen!K4</f>
        <v>behindert</v>
      </c>
      <c r="AR2" s="378"/>
      <c r="AS2" s="378"/>
      <c r="AT2" s="378"/>
      <c r="AU2" s="378"/>
      <c r="AV2" s="378"/>
      <c r="AW2" s="378"/>
      <c r="AX2" s="378"/>
      <c r="AY2" s="378"/>
      <c r="AZ2" s="379"/>
    </row>
    <row r="3" spans="1:55" x14ac:dyDescent="0.2">
      <c r="A3" s="12"/>
      <c r="B3" s="86"/>
      <c r="C3" s="79"/>
      <c r="D3" s="365">
        <v>1</v>
      </c>
      <c r="E3" s="366"/>
      <c r="F3" s="366"/>
      <c r="G3" s="366"/>
      <c r="H3" s="366"/>
      <c r="I3" s="366"/>
      <c r="J3" s="366"/>
      <c r="K3" s="366"/>
      <c r="L3" s="367"/>
      <c r="M3" s="224"/>
      <c r="N3" s="357">
        <f>Fördertabellen!E5</f>
        <v>1.2</v>
      </c>
      <c r="O3" s="349"/>
      <c r="P3" s="349"/>
      <c r="Q3" s="349"/>
      <c r="R3" s="349"/>
      <c r="S3" s="349"/>
      <c r="T3" s="349"/>
      <c r="U3" s="349"/>
      <c r="V3" s="350"/>
      <c r="W3" s="218"/>
      <c r="X3" s="357">
        <f>Fördertabellen!G5</f>
        <v>1.3</v>
      </c>
      <c r="Y3" s="349"/>
      <c r="Z3" s="349"/>
      <c r="AA3" s="349"/>
      <c r="AB3" s="349"/>
      <c r="AC3" s="349"/>
      <c r="AD3" s="349"/>
      <c r="AE3" s="349"/>
      <c r="AF3" s="350"/>
      <c r="AG3" s="224"/>
      <c r="AH3" s="357">
        <f>Fördertabellen!I5</f>
        <v>2</v>
      </c>
      <c r="AI3" s="349"/>
      <c r="AJ3" s="349"/>
      <c r="AK3" s="349"/>
      <c r="AL3" s="349"/>
      <c r="AM3" s="349"/>
      <c r="AN3" s="349"/>
      <c r="AO3" s="349"/>
      <c r="AP3" s="350"/>
      <c r="AQ3" s="218"/>
      <c r="AR3" s="348">
        <f>Fördertabellen!K5</f>
        <v>4.5</v>
      </c>
      <c r="AS3" s="349"/>
      <c r="AT3" s="349"/>
      <c r="AU3" s="349"/>
      <c r="AV3" s="349"/>
      <c r="AW3" s="349"/>
      <c r="AX3" s="349"/>
      <c r="AY3" s="349"/>
      <c r="AZ3" s="350"/>
      <c r="BA3" s="12"/>
    </row>
    <row r="4" spans="1:55" ht="63.75" x14ac:dyDescent="0.2">
      <c r="A4" s="12"/>
      <c r="B4" s="76"/>
      <c r="C4" s="80" t="s">
        <v>168</v>
      </c>
      <c r="D4" s="14">
        <f>Allgemeines!B23</f>
        <v>0</v>
      </c>
      <c r="E4" s="14">
        <f>Allgemeines!B24</f>
        <v>0</v>
      </c>
      <c r="F4" s="14">
        <f>Allgemeines!B25</f>
        <v>0</v>
      </c>
      <c r="G4" s="14">
        <f>Allgemeines!B26</f>
        <v>0</v>
      </c>
      <c r="H4" s="14">
        <f>Allgemeines!B27</f>
        <v>0</v>
      </c>
      <c r="I4" s="14">
        <f>Allgemeines!B28</f>
        <v>0</v>
      </c>
      <c r="J4" s="14">
        <f>Allgemeines!B29</f>
        <v>0</v>
      </c>
      <c r="K4" s="14">
        <f>Allgemeines!B30</f>
        <v>0</v>
      </c>
      <c r="L4" s="81">
        <f>Allgemeines!B31</f>
        <v>0</v>
      </c>
      <c r="M4" s="80" t="str">
        <f>C4</f>
        <v>keine Förderung</v>
      </c>
      <c r="N4" s="78">
        <f t="shared" ref="N4:V4" si="0">D4</f>
        <v>0</v>
      </c>
      <c r="O4" s="56">
        <f t="shared" si="0"/>
        <v>0</v>
      </c>
      <c r="P4" s="56">
        <f t="shared" si="0"/>
        <v>0</v>
      </c>
      <c r="Q4" s="56">
        <f t="shared" si="0"/>
        <v>0</v>
      </c>
      <c r="R4" s="56">
        <f t="shared" si="0"/>
        <v>0</v>
      </c>
      <c r="S4" s="56">
        <f t="shared" si="0"/>
        <v>0</v>
      </c>
      <c r="T4" s="56">
        <f t="shared" si="0"/>
        <v>0</v>
      </c>
      <c r="U4" s="56">
        <f t="shared" si="0"/>
        <v>0</v>
      </c>
      <c r="V4" s="87">
        <f t="shared" si="0"/>
        <v>0</v>
      </c>
      <c r="W4" s="88" t="str">
        <f>C4</f>
        <v>keine Förderung</v>
      </c>
      <c r="X4" s="20">
        <f t="shared" ref="X4:AF4" si="1">D4</f>
        <v>0</v>
      </c>
      <c r="Y4" s="56">
        <f t="shared" si="1"/>
        <v>0</v>
      </c>
      <c r="Z4" s="56">
        <f t="shared" si="1"/>
        <v>0</v>
      </c>
      <c r="AA4" s="56">
        <f t="shared" si="1"/>
        <v>0</v>
      </c>
      <c r="AB4" s="56">
        <f t="shared" si="1"/>
        <v>0</v>
      </c>
      <c r="AC4" s="56">
        <f t="shared" si="1"/>
        <v>0</v>
      </c>
      <c r="AD4" s="56">
        <f t="shared" si="1"/>
        <v>0</v>
      </c>
      <c r="AE4" s="56">
        <f t="shared" si="1"/>
        <v>0</v>
      </c>
      <c r="AF4" s="89">
        <f t="shared" si="1"/>
        <v>0</v>
      </c>
      <c r="AG4" s="80" t="str">
        <f>C4</f>
        <v>keine Förderung</v>
      </c>
      <c r="AH4" s="78">
        <f t="shared" ref="AH4:AP4" si="2">D4</f>
        <v>0</v>
      </c>
      <c r="AI4" s="56">
        <f t="shared" si="2"/>
        <v>0</v>
      </c>
      <c r="AJ4" s="56">
        <f t="shared" si="2"/>
        <v>0</v>
      </c>
      <c r="AK4" s="56">
        <f t="shared" si="2"/>
        <v>0</v>
      </c>
      <c r="AL4" s="56">
        <f t="shared" si="2"/>
        <v>0</v>
      </c>
      <c r="AM4" s="56">
        <f t="shared" si="2"/>
        <v>0</v>
      </c>
      <c r="AN4" s="56">
        <f t="shared" si="2"/>
        <v>0</v>
      </c>
      <c r="AO4" s="56">
        <f t="shared" si="2"/>
        <v>0</v>
      </c>
      <c r="AP4" s="89">
        <f t="shared" si="2"/>
        <v>0</v>
      </c>
      <c r="AQ4" s="88" t="str">
        <f>C4</f>
        <v>keine Förderung</v>
      </c>
      <c r="AR4" s="20">
        <f t="shared" ref="AR4:AZ4" si="3">D4</f>
        <v>0</v>
      </c>
      <c r="AS4" s="56">
        <f t="shared" si="3"/>
        <v>0</v>
      </c>
      <c r="AT4" s="56">
        <f t="shared" si="3"/>
        <v>0</v>
      </c>
      <c r="AU4" s="56">
        <f t="shared" si="3"/>
        <v>0</v>
      </c>
      <c r="AV4" s="56">
        <f t="shared" si="3"/>
        <v>0</v>
      </c>
      <c r="AW4" s="56">
        <f t="shared" si="3"/>
        <v>0</v>
      </c>
      <c r="AX4" s="56">
        <f t="shared" si="3"/>
        <v>0</v>
      </c>
      <c r="AY4" s="56">
        <f t="shared" si="3"/>
        <v>0</v>
      </c>
      <c r="AZ4" s="89">
        <f t="shared" si="3"/>
        <v>0</v>
      </c>
      <c r="BA4" s="77" t="s">
        <v>57</v>
      </c>
    </row>
    <row r="5" spans="1:55" x14ac:dyDescent="0.2">
      <c r="A5" s="15" t="str">
        <f>Fördertabellen!A6</f>
        <v>&gt;1-2 Std.</v>
      </c>
      <c r="B5" s="22">
        <f>Fördertabellen!B6</f>
        <v>0.5</v>
      </c>
      <c r="C5" s="229"/>
      <c r="D5" s="64"/>
      <c r="E5" s="64"/>
      <c r="F5" s="64"/>
      <c r="G5" s="64"/>
      <c r="H5" s="64"/>
      <c r="I5" s="64"/>
      <c r="J5" s="64"/>
      <c r="K5" s="64"/>
      <c r="L5" s="220"/>
      <c r="M5" s="230"/>
      <c r="N5" s="61"/>
      <c r="O5" s="61"/>
      <c r="P5" s="61"/>
      <c r="Q5" s="61"/>
      <c r="R5" s="61"/>
      <c r="S5" s="61"/>
      <c r="T5" s="61"/>
      <c r="U5" s="61"/>
      <c r="V5" s="62"/>
      <c r="W5" s="234"/>
      <c r="X5" s="60"/>
      <c r="Y5" s="61"/>
      <c r="Z5" s="61"/>
      <c r="AA5" s="61"/>
      <c r="AB5" s="61"/>
      <c r="AC5" s="61"/>
      <c r="AD5" s="61"/>
      <c r="AE5" s="61"/>
      <c r="AF5" s="90"/>
      <c r="AG5" s="229"/>
      <c r="AH5" s="61"/>
      <c r="AI5" s="61"/>
      <c r="AJ5" s="61"/>
      <c r="AK5" s="61"/>
      <c r="AL5" s="61"/>
      <c r="AM5" s="61"/>
      <c r="AN5" s="61"/>
      <c r="AO5" s="61"/>
      <c r="AP5" s="90"/>
      <c r="AQ5" s="234"/>
      <c r="AR5" s="60"/>
      <c r="AS5" s="61"/>
      <c r="AT5" s="61"/>
      <c r="AU5" s="61"/>
      <c r="AV5" s="61"/>
      <c r="AW5" s="61"/>
      <c r="AX5" s="61"/>
      <c r="AY5" s="61"/>
      <c r="AZ5" s="90"/>
      <c r="BA5" s="19">
        <f t="shared" ref="BA5:BA13" si="4">SUM(C5:AZ5)</f>
        <v>0</v>
      </c>
      <c r="BC5" s="13">
        <f>SUM(D5:L5)*2</f>
        <v>0</v>
      </c>
    </row>
    <row r="6" spans="1:55" x14ac:dyDescent="0.2">
      <c r="A6" s="16" t="str">
        <f>Fördertabellen!A7</f>
        <v>&gt;2-3 Std.</v>
      </c>
      <c r="B6" s="23">
        <f>Fördertabellen!B7</f>
        <v>0.75</v>
      </c>
      <c r="C6" s="231"/>
      <c r="D6" s="64"/>
      <c r="E6" s="64"/>
      <c r="F6" s="64"/>
      <c r="G6" s="64"/>
      <c r="H6" s="64"/>
      <c r="I6" s="64"/>
      <c r="J6" s="64"/>
      <c r="K6" s="64"/>
      <c r="L6" s="221"/>
      <c r="M6" s="230"/>
      <c r="N6" s="64"/>
      <c r="O6" s="64"/>
      <c r="P6" s="64"/>
      <c r="Q6" s="64"/>
      <c r="R6" s="64"/>
      <c r="S6" s="64"/>
      <c r="T6" s="64"/>
      <c r="U6" s="64"/>
      <c r="V6" s="65"/>
      <c r="W6" s="235"/>
      <c r="X6" s="63"/>
      <c r="Y6" s="64"/>
      <c r="Z6" s="64"/>
      <c r="AA6" s="64"/>
      <c r="AB6" s="64"/>
      <c r="AC6" s="64"/>
      <c r="AD6" s="64"/>
      <c r="AE6" s="64"/>
      <c r="AF6" s="82"/>
      <c r="AG6" s="230"/>
      <c r="AH6" s="64"/>
      <c r="AI6" s="64"/>
      <c r="AJ6" s="64"/>
      <c r="AK6" s="64"/>
      <c r="AL6" s="64"/>
      <c r="AM6" s="64"/>
      <c r="AN6" s="64"/>
      <c r="AO6" s="64"/>
      <c r="AP6" s="82"/>
      <c r="AQ6" s="235"/>
      <c r="AR6" s="63"/>
      <c r="AS6" s="64"/>
      <c r="AT6" s="64"/>
      <c r="AU6" s="64"/>
      <c r="AV6" s="64"/>
      <c r="AW6" s="64"/>
      <c r="AX6" s="64"/>
      <c r="AY6" s="64"/>
      <c r="AZ6" s="82"/>
      <c r="BA6" s="98">
        <f t="shared" si="4"/>
        <v>0</v>
      </c>
      <c r="BC6" s="13">
        <f>SUM(D6:L6)*3</f>
        <v>0</v>
      </c>
    </row>
    <row r="7" spans="1:55" x14ac:dyDescent="0.2">
      <c r="A7" s="16" t="str">
        <f>Fördertabellen!A8</f>
        <v>&gt;3-4 Std.</v>
      </c>
      <c r="B7" s="23">
        <f>Fördertabellen!B8</f>
        <v>1</v>
      </c>
      <c r="C7" s="231"/>
      <c r="D7" s="64"/>
      <c r="E7" s="64"/>
      <c r="F7" s="64"/>
      <c r="G7" s="64"/>
      <c r="H7" s="64"/>
      <c r="I7" s="64"/>
      <c r="J7" s="64"/>
      <c r="K7" s="64"/>
      <c r="L7" s="221"/>
      <c r="M7" s="231"/>
      <c r="N7" s="219"/>
      <c r="O7" s="64"/>
      <c r="P7" s="64"/>
      <c r="Q7" s="64"/>
      <c r="R7" s="64"/>
      <c r="S7" s="64"/>
      <c r="T7" s="64"/>
      <c r="U7" s="64"/>
      <c r="V7" s="65"/>
      <c r="W7" s="235"/>
      <c r="X7" s="63"/>
      <c r="Y7" s="64"/>
      <c r="Z7" s="64"/>
      <c r="AA7" s="64"/>
      <c r="AB7" s="64"/>
      <c r="AC7" s="64"/>
      <c r="AD7" s="64"/>
      <c r="AE7" s="64"/>
      <c r="AF7" s="82"/>
      <c r="AG7" s="230"/>
      <c r="AH7" s="64"/>
      <c r="AI7" s="64"/>
      <c r="AJ7" s="64"/>
      <c r="AK7" s="64"/>
      <c r="AL7" s="64"/>
      <c r="AM7" s="64"/>
      <c r="AN7" s="64"/>
      <c r="AO7" s="64"/>
      <c r="AP7" s="82"/>
      <c r="AQ7" s="235"/>
      <c r="AR7" s="63"/>
      <c r="AS7" s="64"/>
      <c r="AT7" s="64"/>
      <c r="AU7" s="64"/>
      <c r="AV7" s="64"/>
      <c r="AW7" s="64"/>
      <c r="AX7" s="64"/>
      <c r="AY7" s="64"/>
      <c r="AZ7" s="82"/>
      <c r="BA7" s="98">
        <f t="shared" si="4"/>
        <v>0</v>
      </c>
      <c r="BC7" s="13">
        <f>SUM(D7:L7)*4</f>
        <v>0</v>
      </c>
    </row>
    <row r="8" spans="1:55" x14ac:dyDescent="0.2">
      <c r="A8" s="16" t="str">
        <f>Fördertabellen!A9</f>
        <v>&gt;4-5 Std.</v>
      </c>
      <c r="B8" s="23">
        <f>Fördertabellen!B9</f>
        <v>1.25</v>
      </c>
      <c r="C8" s="231"/>
      <c r="D8" s="64"/>
      <c r="E8" s="64"/>
      <c r="F8" s="64"/>
      <c r="G8" s="64"/>
      <c r="H8" s="64"/>
      <c r="I8" s="64"/>
      <c r="J8" s="64"/>
      <c r="K8" s="64"/>
      <c r="L8" s="221"/>
      <c r="M8" s="230"/>
      <c r="N8" s="64"/>
      <c r="O8" s="64"/>
      <c r="P8" s="64"/>
      <c r="Q8" s="64"/>
      <c r="R8" s="64"/>
      <c r="S8" s="64"/>
      <c r="T8" s="64"/>
      <c r="U8" s="64"/>
      <c r="V8" s="65"/>
      <c r="W8" s="235"/>
      <c r="X8" s="63"/>
      <c r="Y8" s="64"/>
      <c r="Z8" s="64"/>
      <c r="AA8" s="64"/>
      <c r="AB8" s="64"/>
      <c r="AC8" s="64"/>
      <c r="AD8" s="64"/>
      <c r="AE8" s="64"/>
      <c r="AF8" s="82"/>
      <c r="AG8" s="230"/>
      <c r="AH8" s="64"/>
      <c r="AI8" s="64"/>
      <c r="AJ8" s="64"/>
      <c r="AK8" s="64"/>
      <c r="AL8" s="64"/>
      <c r="AM8" s="64"/>
      <c r="AN8" s="64"/>
      <c r="AO8" s="64"/>
      <c r="AP8" s="64"/>
      <c r="AQ8" s="235"/>
      <c r="AR8" s="63"/>
      <c r="AS8" s="64"/>
      <c r="AT8" s="64"/>
      <c r="AU8" s="64"/>
      <c r="AV8" s="64"/>
      <c r="AW8" s="64"/>
      <c r="AX8" s="64"/>
      <c r="AY8" s="64"/>
      <c r="AZ8" s="82"/>
      <c r="BA8" s="98">
        <f t="shared" si="4"/>
        <v>0</v>
      </c>
      <c r="BC8" s="13">
        <f>SUM(D8:L8)*5</f>
        <v>0</v>
      </c>
    </row>
    <row r="9" spans="1:55" x14ac:dyDescent="0.2">
      <c r="A9" s="16" t="str">
        <f>Fördertabellen!A10</f>
        <v>&gt;5-6 Std.</v>
      </c>
      <c r="B9" s="23">
        <f>Fördertabellen!B10</f>
        <v>1.5</v>
      </c>
      <c r="C9" s="231"/>
      <c r="D9" s="64"/>
      <c r="E9" s="64"/>
      <c r="F9" s="64"/>
      <c r="G9" s="64"/>
      <c r="H9" s="64"/>
      <c r="I9" s="64"/>
      <c r="J9" s="64"/>
      <c r="K9" s="64"/>
      <c r="L9" s="221"/>
      <c r="M9" s="230"/>
      <c r="N9" s="64"/>
      <c r="O9" s="64"/>
      <c r="P9" s="64"/>
      <c r="Q9" s="64"/>
      <c r="R9" s="64"/>
      <c r="S9" s="64"/>
      <c r="T9" s="64"/>
      <c r="U9" s="64"/>
      <c r="V9" s="65"/>
      <c r="W9" s="235"/>
      <c r="X9" s="63"/>
      <c r="Y9" s="64"/>
      <c r="Z9" s="64"/>
      <c r="AA9" s="64"/>
      <c r="AB9" s="64"/>
      <c r="AC9" s="64"/>
      <c r="AD9" s="64"/>
      <c r="AE9" s="64"/>
      <c r="AF9" s="82"/>
      <c r="AG9" s="230"/>
      <c r="AH9" s="64"/>
      <c r="AI9" s="64"/>
      <c r="AJ9" s="64"/>
      <c r="AK9" s="64"/>
      <c r="AL9" s="64"/>
      <c r="AM9" s="64"/>
      <c r="AN9" s="64"/>
      <c r="AO9" s="64"/>
      <c r="AP9" s="82"/>
      <c r="AQ9" s="235"/>
      <c r="AR9" s="63"/>
      <c r="AS9" s="64"/>
      <c r="AT9" s="64"/>
      <c r="AU9" s="64"/>
      <c r="AV9" s="64"/>
      <c r="AW9" s="64"/>
      <c r="AX9" s="64"/>
      <c r="AY9" s="64"/>
      <c r="AZ9" s="82"/>
      <c r="BA9" s="98">
        <f t="shared" si="4"/>
        <v>0</v>
      </c>
      <c r="BC9" s="13">
        <f>SUM(D9:L9)*6</f>
        <v>0</v>
      </c>
    </row>
    <row r="10" spans="1:55" x14ac:dyDescent="0.2">
      <c r="A10" s="16" t="str">
        <f>Fördertabellen!A11</f>
        <v>&gt;6-7 Std.</v>
      </c>
      <c r="B10" s="23">
        <f>Fördertabellen!B11</f>
        <v>1.75</v>
      </c>
      <c r="C10" s="231"/>
      <c r="D10" s="64"/>
      <c r="E10" s="64"/>
      <c r="F10" s="64"/>
      <c r="G10" s="64"/>
      <c r="H10" s="64"/>
      <c r="I10" s="64"/>
      <c r="J10" s="64"/>
      <c r="K10" s="64"/>
      <c r="L10" s="221"/>
      <c r="M10" s="230"/>
      <c r="N10" s="64"/>
      <c r="O10" s="64"/>
      <c r="P10" s="64"/>
      <c r="Q10" s="64"/>
      <c r="R10" s="64"/>
      <c r="S10" s="64"/>
      <c r="T10" s="64"/>
      <c r="U10" s="64"/>
      <c r="V10" s="65"/>
      <c r="W10" s="235"/>
      <c r="X10" s="63"/>
      <c r="Y10" s="64"/>
      <c r="Z10" s="64"/>
      <c r="AA10" s="64"/>
      <c r="AB10" s="64"/>
      <c r="AC10" s="64"/>
      <c r="AD10" s="64"/>
      <c r="AE10" s="64"/>
      <c r="AF10" s="82"/>
      <c r="AG10" s="230"/>
      <c r="AH10" s="64"/>
      <c r="AI10" s="64"/>
      <c r="AJ10" s="64"/>
      <c r="AK10" s="64"/>
      <c r="AL10" s="64"/>
      <c r="AM10" s="64"/>
      <c r="AN10" s="64"/>
      <c r="AO10" s="64"/>
      <c r="AP10" s="82"/>
      <c r="AQ10" s="235"/>
      <c r="AR10" s="63"/>
      <c r="AS10" s="64"/>
      <c r="AT10" s="64"/>
      <c r="AU10" s="64"/>
      <c r="AV10" s="64"/>
      <c r="AW10" s="64"/>
      <c r="AX10" s="64"/>
      <c r="AY10" s="64"/>
      <c r="AZ10" s="82"/>
      <c r="BA10" s="98">
        <f t="shared" si="4"/>
        <v>0</v>
      </c>
      <c r="BC10" s="13">
        <f>SUM(D10:L10)*7</f>
        <v>0</v>
      </c>
    </row>
    <row r="11" spans="1:55" x14ac:dyDescent="0.2">
      <c r="A11" s="16" t="str">
        <f>Fördertabellen!A12</f>
        <v>&gt;7-8 Std.</v>
      </c>
      <c r="B11" s="23">
        <f>Fördertabellen!B12</f>
        <v>2</v>
      </c>
      <c r="C11" s="231"/>
      <c r="D11" s="64"/>
      <c r="E11" s="64"/>
      <c r="F11" s="64"/>
      <c r="G11" s="64"/>
      <c r="H11" s="64"/>
      <c r="I11" s="64"/>
      <c r="J11" s="64"/>
      <c r="K11" s="64"/>
      <c r="L11" s="221"/>
      <c r="M11" s="230"/>
      <c r="N11" s="64"/>
      <c r="O11" s="64"/>
      <c r="P11" s="64"/>
      <c r="Q11" s="64"/>
      <c r="R11" s="64"/>
      <c r="S11" s="64"/>
      <c r="T11" s="64"/>
      <c r="U11" s="64"/>
      <c r="V11" s="65"/>
      <c r="W11" s="235"/>
      <c r="X11" s="63"/>
      <c r="Y11" s="64"/>
      <c r="Z11" s="64"/>
      <c r="AA11" s="64"/>
      <c r="AB11" s="64"/>
      <c r="AC11" s="64"/>
      <c r="AD11" s="64"/>
      <c r="AE11" s="64"/>
      <c r="AF11" s="82"/>
      <c r="AG11" s="230"/>
      <c r="AH11" s="64"/>
      <c r="AI11" s="64"/>
      <c r="AJ11" s="64"/>
      <c r="AK11" s="64"/>
      <c r="AL11" s="64"/>
      <c r="AM11" s="64"/>
      <c r="AN11" s="64"/>
      <c r="AO11" s="64"/>
      <c r="AP11" s="82"/>
      <c r="AQ11" s="235"/>
      <c r="AR11" s="63"/>
      <c r="AS11" s="64"/>
      <c r="AT11" s="64"/>
      <c r="AU11" s="64"/>
      <c r="AV11" s="64"/>
      <c r="AW11" s="64"/>
      <c r="AX11" s="64"/>
      <c r="AY11" s="64"/>
      <c r="AZ11" s="82"/>
      <c r="BA11" s="98">
        <f t="shared" si="4"/>
        <v>0</v>
      </c>
      <c r="BC11" s="13">
        <f>SUM(D11:L11)*8</f>
        <v>0</v>
      </c>
    </row>
    <row r="12" spans="1:55" x14ac:dyDescent="0.2">
      <c r="A12" s="16" t="str">
        <f>Fördertabellen!A13</f>
        <v>&gt;8-9 Std.</v>
      </c>
      <c r="B12" s="23">
        <f>Fördertabellen!B13</f>
        <v>2.25</v>
      </c>
      <c r="C12" s="231"/>
      <c r="D12" s="64"/>
      <c r="E12" s="64"/>
      <c r="F12" s="64"/>
      <c r="G12" s="64"/>
      <c r="H12" s="64"/>
      <c r="I12" s="64"/>
      <c r="J12" s="64"/>
      <c r="K12" s="64"/>
      <c r="L12" s="221"/>
      <c r="M12" s="230"/>
      <c r="N12" s="64"/>
      <c r="O12" s="64"/>
      <c r="P12" s="64"/>
      <c r="Q12" s="64"/>
      <c r="R12" s="64"/>
      <c r="S12" s="64"/>
      <c r="T12" s="64"/>
      <c r="U12" s="64"/>
      <c r="V12" s="65"/>
      <c r="W12" s="235"/>
      <c r="X12" s="63"/>
      <c r="Y12" s="64"/>
      <c r="Z12" s="64"/>
      <c r="AA12" s="64"/>
      <c r="AB12" s="64"/>
      <c r="AC12" s="64"/>
      <c r="AD12" s="64"/>
      <c r="AE12" s="64"/>
      <c r="AF12" s="82"/>
      <c r="AG12" s="230"/>
      <c r="AH12" s="64"/>
      <c r="AI12" s="64"/>
      <c r="AJ12" s="64"/>
      <c r="AK12" s="64"/>
      <c r="AL12" s="64"/>
      <c r="AM12" s="64"/>
      <c r="AN12" s="64"/>
      <c r="AO12" s="64"/>
      <c r="AP12" s="82"/>
      <c r="AQ12" s="235"/>
      <c r="AR12" s="63"/>
      <c r="AS12" s="64"/>
      <c r="AT12" s="64"/>
      <c r="AU12" s="64"/>
      <c r="AV12" s="64"/>
      <c r="AW12" s="64"/>
      <c r="AX12" s="64"/>
      <c r="AY12" s="64"/>
      <c r="AZ12" s="82"/>
      <c r="BA12" s="98">
        <f t="shared" si="4"/>
        <v>0</v>
      </c>
      <c r="BC12" s="13">
        <f>SUM(D12:L12)*9</f>
        <v>0</v>
      </c>
    </row>
    <row r="13" spans="1:55" x14ac:dyDescent="0.2">
      <c r="A13" s="17" t="str">
        <f>Fördertabellen!A14</f>
        <v>&gt;9 Std.</v>
      </c>
      <c r="B13" s="24">
        <f>Fördertabellen!B14</f>
        <v>2.5</v>
      </c>
      <c r="C13" s="233"/>
      <c r="D13" s="66"/>
      <c r="E13" s="66"/>
      <c r="F13" s="66"/>
      <c r="G13" s="66"/>
      <c r="H13" s="66"/>
      <c r="I13" s="66"/>
      <c r="J13" s="66"/>
      <c r="K13" s="66"/>
      <c r="L13" s="222"/>
      <c r="M13" s="232"/>
      <c r="N13" s="66"/>
      <c r="O13" s="66"/>
      <c r="P13" s="66"/>
      <c r="Q13" s="66"/>
      <c r="R13" s="66"/>
      <c r="S13" s="66"/>
      <c r="T13" s="66"/>
      <c r="U13" s="66"/>
      <c r="V13" s="67"/>
      <c r="W13" s="235"/>
      <c r="X13" s="68"/>
      <c r="Y13" s="66"/>
      <c r="Z13" s="66"/>
      <c r="AA13" s="66"/>
      <c r="AB13" s="66"/>
      <c r="AC13" s="66"/>
      <c r="AD13" s="66"/>
      <c r="AE13" s="66"/>
      <c r="AF13" s="83"/>
      <c r="AG13" s="232"/>
      <c r="AH13" s="66"/>
      <c r="AI13" s="66"/>
      <c r="AJ13" s="66"/>
      <c r="AK13" s="66"/>
      <c r="AL13" s="66"/>
      <c r="AM13" s="66"/>
      <c r="AN13" s="66"/>
      <c r="AO13" s="66"/>
      <c r="AP13" s="83"/>
      <c r="AQ13" s="235"/>
      <c r="AR13" s="68"/>
      <c r="AS13" s="66"/>
      <c r="AT13" s="66"/>
      <c r="AU13" s="66"/>
      <c r="AV13" s="66"/>
      <c r="AW13" s="66"/>
      <c r="AX13" s="66"/>
      <c r="AY13" s="66"/>
      <c r="AZ13" s="83"/>
      <c r="BA13" s="98">
        <f t="shared" si="4"/>
        <v>0</v>
      </c>
      <c r="BC13" s="13">
        <f>SUM(D13:L13)*10</f>
        <v>0</v>
      </c>
    </row>
    <row r="14" spans="1:55" x14ac:dyDescent="0.2">
      <c r="A14" s="43" t="s">
        <v>36</v>
      </c>
      <c r="B14" s="43"/>
      <c r="C14" s="84">
        <f>SUM(C5:C13)</f>
        <v>0</v>
      </c>
      <c r="D14" s="18">
        <f t="shared" ref="D14:L14" si="5">SUM(D5:D13)</f>
        <v>0</v>
      </c>
      <c r="E14" s="18">
        <f t="shared" si="5"/>
        <v>0</v>
      </c>
      <c r="F14" s="18">
        <f t="shared" si="5"/>
        <v>0</v>
      </c>
      <c r="G14" s="18">
        <f t="shared" si="5"/>
        <v>0</v>
      </c>
      <c r="H14" s="18">
        <f t="shared" si="5"/>
        <v>0</v>
      </c>
      <c r="I14" s="18">
        <f t="shared" si="5"/>
        <v>0</v>
      </c>
      <c r="J14" s="18">
        <f t="shared" si="5"/>
        <v>0</v>
      </c>
      <c r="K14" s="18">
        <f t="shared" si="5"/>
        <v>0</v>
      </c>
      <c r="L14" s="223">
        <f t="shared" si="5"/>
        <v>0</v>
      </c>
      <c r="M14" s="84">
        <f>SUM(M5:M13)</f>
        <v>0</v>
      </c>
      <c r="N14" s="18">
        <f t="shared" ref="N14:AZ14" si="6">SUM(N5:N13)</f>
        <v>0</v>
      </c>
      <c r="O14" s="18">
        <f t="shared" si="6"/>
        <v>0</v>
      </c>
      <c r="P14" s="18">
        <f t="shared" si="6"/>
        <v>0</v>
      </c>
      <c r="Q14" s="18">
        <f t="shared" si="6"/>
        <v>0</v>
      </c>
      <c r="R14" s="18">
        <f t="shared" si="6"/>
        <v>0</v>
      </c>
      <c r="S14" s="18">
        <f t="shared" si="6"/>
        <v>0</v>
      </c>
      <c r="T14" s="18">
        <f t="shared" si="6"/>
        <v>0</v>
      </c>
      <c r="U14" s="18">
        <f t="shared" si="6"/>
        <v>0</v>
      </c>
      <c r="V14" s="19">
        <f t="shared" si="6"/>
        <v>0</v>
      </c>
      <c r="W14" s="84">
        <f>SUM(W5:W13)</f>
        <v>0</v>
      </c>
      <c r="X14" s="21">
        <f t="shared" si="6"/>
        <v>0</v>
      </c>
      <c r="Y14" s="18">
        <f t="shared" si="6"/>
        <v>0</v>
      </c>
      <c r="Z14" s="18">
        <f t="shared" si="6"/>
        <v>0</v>
      </c>
      <c r="AA14" s="18">
        <f t="shared" si="6"/>
        <v>0</v>
      </c>
      <c r="AB14" s="18">
        <f t="shared" si="6"/>
        <v>0</v>
      </c>
      <c r="AC14" s="18">
        <f t="shared" si="6"/>
        <v>0</v>
      </c>
      <c r="AD14" s="18">
        <f t="shared" si="6"/>
        <v>0</v>
      </c>
      <c r="AE14" s="18">
        <f t="shared" si="6"/>
        <v>0</v>
      </c>
      <c r="AF14" s="85">
        <f t="shared" si="6"/>
        <v>0</v>
      </c>
      <c r="AG14" s="84">
        <f>SUM(AG5:AG13)</f>
        <v>0</v>
      </c>
      <c r="AH14" s="18">
        <f t="shared" si="6"/>
        <v>0</v>
      </c>
      <c r="AI14" s="18">
        <f t="shared" si="6"/>
        <v>0</v>
      </c>
      <c r="AJ14" s="18">
        <f t="shared" si="6"/>
        <v>0</v>
      </c>
      <c r="AK14" s="18">
        <f t="shared" si="6"/>
        <v>0</v>
      </c>
      <c r="AL14" s="18">
        <f t="shared" si="6"/>
        <v>0</v>
      </c>
      <c r="AM14" s="18">
        <f t="shared" si="6"/>
        <v>0</v>
      </c>
      <c r="AN14" s="18">
        <f t="shared" si="6"/>
        <v>0</v>
      </c>
      <c r="AO14" s="18">
        <f t="shared" si="6"/>
        <v>0</v>
      </c>
      <c r="AP14" s="85">
        <f t="shared" si="6"/>
        <v>0</v>
      </c>
      <c r="AQ14" s="91">
        <f t="shared" si="6"/>
        <v>0</v>
      </c>
      <c r="AR14" s="21">
        <f t="shared" si="6"/>
        <v>0</v>
      </c>
      <c r="AS14" s="18">
        <f t="shared" si="6"/>
        <v>0</v>
      </c>
      <c r="AT14" s="18">
        <f t="shared" si="6"/>
        <v>0</v>
      </c>
      <c r="AU14" s="18">
        <f t="shared" si="6"/>
        <v>0</v>
      </c>
      <c r="AV14" s="18">
        <f t="shared" si="6"/>
        <v>0</v>
      </c>
      <c r="AW14" s="18">
        <f t="shared" si="6"/>
        <v>0</v>
      </c>
      <c r="AX14" s="18">
        <f t="shared" si="6"/>
        <v>0</v>
      </c>
      <c r="AY14" s="18">
        <f t="shared" si="6"/>
        <v>0</v>
      </c>
      <c r="AZ14" s="85">
        <f t="shared" si="6"/>
        <v>0</v>
      </c>
      <c r="BA14" s="228">
        <f>SUM(C5:AZ13)</f>
        <v>0</v>
      </c>
      <c r="BC14" s="13">
        <f>SUM(BC5:BC13)</f>
        <v>0</v>
      </c>
    </row>
    <row r="15" spans="1:55" x14ac:dyDescent="0.2">
      <c r="A15" s="12" t="s">
        <v>36</v>
      </c>
      <c r="B15" s="77"/>
      <c r="C15" s="354">
        <f>SUM(C5:L13)</f>
        <v>0</v>
      </c>
      <c r="D15" s="370"/>
      <c r="E15" s="370"/>
      <c r="F15" s="370"/>
      <c r="G15" s="370"/>
      <c r="H15" s="370"/>
      <c r="I15" s="370"/>
      <c r="J15" s="370"/>
      <c r="K15" s="370"/>
      <c r="L15" s="371"/>
      <c r="M15" s="354">
        <f>SUM(M5:V13)</f>
        <v>0</v>
      </c>
      <c r="N15" s="355"/>
      <c r="O15" s="355"/>
      <c r="P15" s="355"/>
      <c r="Q15" s="355"/>
      <c r="R15" s="355"/>
      <c r="S15" s="355"/>
      <c r="T15" s="355"/>
      <c r="U15" s="355"/>
      <c r="V15" s="356"/>
      <c r="W15" s="354">
        <f>SUM(W5:AF13)</f>
        <v>0</v>
      </c>
      <c r="X15" s="355"/>
      <c r="Y15" s="355"/>
      <c r="Z15" s="355"/>
      <c r="AA15" s="355"/>
      <c r="AB15" s="355"/>
      <c r="AC15" s="355"/>
      <c r="AD15" s="355"/>
      <c r="AE15" s="355"/>
      <c r="AF15" s="356"/>
      <c r="AG15" s="354">
        <f>SUM(AG5:AP13)</f>
        <v>0</v>
      </c>
      <c r="AH15" s="355"/>
      <c r="AI15" s="355"/>
      <c r="AJ15" s="355"/>
      <c r="AK15" s="355"/>
      <c r="AL15" s="355"/>
      <c r="AM15" s="355"/>
      <c r="AN15" s="355"/>
      <c r="AO15" s="355"/>
      <c r="AP15" s="356"/>
      <c r="AQ15" s="354">
        <f>SUM(AQ5:AZ13)</f>
        <v>0</v>
      </c>
      <c r="AR15" s="355"/>
      <c r="AS15" s="355"/>
      <c r="AT15" s="355"/>
      <c r="AU15" s="355"/>
      <c r="AV15" s="355"/>
      <c r="AW15" s="355"/>
      <c r="AX15" s="355"/>
      <c r="AY15" s="355"/>
      <c r="AZ15" s="356"/>
      <c r="BA15" s="99">
        <f>IF(Allgemeines!F19&lt;&gt;0,Allgemeines!F19,SUM(C5:AZ13))</f>
        <v>0</v>
      </c>
      <c r="BB15" s="13">
        <f>SUM(D15:L15)</f>
        <v>0</v>
      </c>
      <c r="BC15" s="13" t="e">
        <f>(BC14/4)/C15</f>
        <v>#DIV/0!</v>
      </c>
    </row>
    <row r="16" spans="1:55" x14ac:dyDescent="0.2">
      <c r="A16" s="267" t="s">
        <v>237</v>
      </c>
      <c r="B16" s="267"/>
      <c r="C16" s="268"/>
      <c r="D16" s="269"/>
      <c r="E16" s="269">
        <v>2</v>
      </c>
      <c r="F16" s="269">
        <v>4</v>
      </c>
      <c r="G16" s="269"/>
      <c r="H16" s="269"/>
      <c r="I16" s="269"/>
      <c r="J16" s="269"/>
      <c r="K16" s="269"/>
      <c r="L16" s="270"/>
      <c r="M16" s="266"/>
      <c r="N16" s="105"/>
      <c r="O16" s="105"/>
      <c r="P16" s="105"/>
      <c r="Q16" s="105"/>
      <c r="R16" s="105"/>
      <c r="S16" s="105"/>
      <c r="T16" s="105"/>
      <c r="U16" s="105"/>
      <c r="V16" s="105"/>
      <c r="W16" s="266"/>
      <c r="X16" s="105"/>
      <c r="Y16" s="105"/>
      <c r="Z16" s="105"/>
      <c r="AA16" s="105"/>
      <c r="AB16" s="105"/>
      <c r="AC16" s="105"/>
      <c r="AD16" s="105"/>
      <c r="AE16" s="105"/>
      <c r="AF16" s="105"/>
      <c r="AG16" s="266"/>
      <c r="AH16" s="105"/>
      <c r="AI16" s="105"/>
      <c r="AJ16" s="105"/>
      <c r="AK16" s="105"/>
      <c r="AL16" s="105"/>
      <c r="AM16" s="105"/>
      <c r="AN16" s="105"/>
      <c r="AO16" s="105"/>
      <c r="AP16" s="105"/>
      <c r="AQ16" s="266"/>
      <c r="AR16" s="105"/>
      <c r="AS16" s="105"/>
      <c r="AT16" s="105"/>
      <c r="AU16" s="105"/>
      <c r="AV16" s="105"/>
      <c r="AW16" s="105"/>
      <c r="AX16" s="105"/>
      <c r="AY16" s="105"/>
      <c r="AZ16" s="105"/>
      <c r="BA16" s="99"/>
      <c r="BC16" s="13" t="e">
        <f>IF(BC15&lt;=1,1,(IF(BC15&lt;=1.25,1.25,(IF(BC15&lt;=1.5,1.5,(IF(BC15&lt;=1.75,1.75,(IF(BC15&lt;=2,2,(IF(BC15&lt;=2.25,2.25,(IF(BC15&lt;=2.5,2.5,(IF(BC15&gt;2.25,2.5,"")))))))))))))))</f>
        <v>#DIV/0!</v>
      </c>
    </row>
    <row r="17" spans="1:61" hidden="1" x14ac:dyDescent="0.2">
      <c r="A17" s="369" t="s">
        <v>227</v>
      </c>
      <c r="B17" s="369"/>
      <c r="C17" s="369"/>
      <c r="D17" s="369"/>
      <c r="E17" s="369"/>
      <c r="F17" s="369"/>
      <c r="G17" s="369"/>
      <c r="H17" s="369"/>
      <c r="I17" s="369"/>
      <c r="J17" s="369"/>
      <c r="K17" s="369"/>
      <c r="L17" s="369"/>
      <c r="M17" s="369"/>
      <c r="N17" s="369"/>
      <c r="O17" s="369"/>
      <c r="P17" s="369"/>
      <c r="Q17" s="369"/>
      <c r="R17" s="369"/>
      <c r="S17" s="369"/>
      <c r="T17" s="369"/>
      <c r="U17" s="369"/>
      <c r="V17" s="369"/>
      <c r="W17" s="253"/>
      <c r="X17" s="252"/>
      <c r="Y17" s="252"/>
      <c r="Z17" s="252"/>
      <c r="AA17" s="252"/>
      <c r="AB17" s="252"/>
      <c r="AC17" s="252"/>
      <c r="AD17" s="252"/>
      <c r="AE17" s="252"/>
      <c r="AF17" s="252"/>
      <c r="AG17" s="253" t="s">
        <v>228</v>
      </c>
      <c r="AH17" s="254">
        <f t="shared" ref="AH17:AP17" si="7">((AH5*$B$5)+(AH6*$B$6)+(AH7*$B$7)+(AH8*$B$8)+(AH9*$B$9)+(AH10*$B$10)+(AH11*$B$11)+(AH12*$B$12)+(AH13*$B$13))/12*$V$1</f>
        <v>0</v>
      </c>
      <c r="AI17" s="254">
        <f t="shared" si="7"/>
        <v>0</v>
      </c>
      <c r="AJ17" s="254">
        <f t="shared" si="7"/>
        <v>0</v>
      </c>
      <c r="AK17" s="254">
        <f t="shared" si="7"/>
        <v>0</v>
      </c>
      <c r="AL17" s="254">
        <f t="shared" si="7"/>
        <v>0</v>
      </c>
      <c r="AM17" s="254">
        <f t="shared" si="7"/>
        <v>0</v>
      </c>
      <c r="AN17" s="254">
        <f t="shared" si="7"/>
        <v>0</v>
      </c>
      <c r="AO17" s="254">
        <f t="shared" si="7"/>
        <v>0</v>
      </c>
      <c r="AP17" s="254">
        <f t="shared" si="7"/>
        <v>0</v>
      </c>
      <c r="AR17" s="331" t="str">
        <f>IF(SUM(AR5:AZ6)&gt;0,"Bis 3 Std. nur in Sonderfällen!","")</f>
        <v/>
      </c>
      <c r="AS17" s="296"/>
      <c r="AT17" s="296"/>
      <c r="AU17" s="296"/>
      <c r="AV17" s="296"/>
      <c r="AW17" s="296"/>
      <c r="AX17" s="296"/>
      <c r="AY17" s="296"/>
      <c r="AZ17" s="296"/>
    </row>
    <row r="18" spans="1:61" x14ac:dyDescent="0.2">
      <c r="A18" s="226"/>
      <c r="B18" s="226"/>
      <c r="C18" s="226"/>
      <c r="D18" s="227"/>
      <c r="E18" s="227"/>
      <c r="F18" s="227"/>
      <c r="G18" s="227"/>
      <c r="H18" s="227"/>
      <c r="I18" s="227"/>
      <c r="J18" s="227"/>
      <c r="K18" s="227"/>
      <c r="L18" s="227"/>
      <c r="M18" s="227"/>
      <c r="N18" s="227"/>
      <c r="O18" s="227"/>
      <c r="P18" s="227"/>
      <c r="Q18" s="227"/>
      <c r="R18" s="226"/>
      <c r="S18" s="226"/>
      <c r="T18" s="226"/>
      <c r="U18" s="226"/>
      <c r="V18" s="226"/>
      <c r="W18" s="358" t="str">
        <f>IF(Allgemeines!F17&gt;0,CONCATENATE("Zuschuss Art. 24 / ",Allgemeines!F17," Plätze")," ")</f>
        <v>Zuschuss Art. 24 / 25 Plätze</v>
      </c>
      <c r="X18" s="310"/>
      <c r="Y18" s="310"/>
      <c r="Z18" s="310"/>
      <c r="AA18" s="310"/>
      <c r="AB18" s="374"/>
      <c r="AC18" s="374"/>
      <c r="AD18" s="374"/>
      <c r="AE18" s="374"/>
      <c r="AF18" s="374"/>
      <c r="AG18"/>
      <c r="AH18" s="314" t="s">
        <v>81</v>
      </c>
      <c r="AI18" s="296"/>
      <c r="AJ18" s="296"/>
      <c r="AK18" s="296"/>
      <c r="AL18" s="296"/>
      <c r="AM18" s="296"/>
      <c r="AN18" s="296"/>
      <c r="AO18" s="296"/>
      <c r="AP18" s="296"/>
      <c r="AQ18" s="296"/>
      <c r="AR18" s="296"/>
      <c r="AS18" s="296"/>
      <c r="AT18" s="296"/>
      <c r="AU18" s="296"/>
      <c r="AV18" s="296"/>
      <c r="AW18" s="296"/>
      <c r="AX18" s="314">
        <f>BA5*2+BA6*3+BA7*4+BA8*5+BA9*6+BA10*7+BA11*8+BA12*9+BA13*10</f>
        <v>0</v>
      </c>
      <c r="AY18" s="296"/>
      <c r="AZ18" s="296"/>
      <c r="BA18" s="314" t="s">
        <v>83</v>
      </c>
      <c r="BB18" s="296"/>
      <c r="BC18" s="296"/>
      <c r="BD18" s="296"/>
    </row>
    <row r="19" spans="1:61" x14ac:dyDescent="0.2">
      <c r="R19" s="314" t="str">
        <f>IF(Allgemeines!F19&lt;&gt;0,CONCATENATE("Platzsharing für ",Allgemeines!F19," Plätze")," ")</f>
        <v xml:space="preserve"> </v>
      </c>
      <c r="S19" s="314"/>
      <c r="T19" s="314"/>
      <c r="U19" s="314"/>
      <c r="V19" s="314"/>
      <c r="W19" s="314"/>
      <c r="X19" s="314"/>
      <c r="Y19" s="314"/>
      <c r="Z19" s="314"/>
      <c r="AA19" s="314"/>
      <c r="AB19"/>
      <c r="AC19"/>
      <c r="AD19"/>
      <c r="AE19"/>
      <c r="AF19"/>
      <c r="AH19" s="314" t="s">
        <v>62</v>
      </c>
      <c r="AI19" s="296"/>
      <c r="AJ19" s="296"/>
      <c r="AK19" s="296"/>
      <c r="AL19" s="296"/>
      <c r="AM19" s="296"/>
      <c r="AN19" s="296"/>
      <c r="AO19" s="296"/>
      <c r="AP19" s="296"/>
      <c r="AQ19" s="296"/>
      <c r="AR19" s="296"/>
      <c r="AS19" s="296"/>
      <c r="AT19" s="296"/>
      <c r="AU19" s="296"/>
      <c r="AV19" s="296"/>
      <c r="AW19" s="296"/>
      <c r="AX19" s="322">
        <f>IF(BA14&gt;0,AX18/BA14,0)</f>
        <v>0</v>
      </c>
      <c r="AY19" s="322"/>
      <c r="AZ19" s="322"/>
      <c r="BA19" s="314" t="s">
        <v>83</v>
      </c>
      <c r="BB19" s="314"/>
      <c r="BC19" s="314"/>
      <c r="BD19" s="314"/>
    </row>
    <row r="20" spans="1:61" x14ac:dyDescent="0.2">
      <c r="A20" s="346" t="s">
        <v>54</v>
      </c>
      <c r="B20" s="347"/>
      <c r="C20" s="347"/>
      <c r="D20" s="347"/>
      <c r="E20" s="347"/>
      <c r="F20" s="347"/>
      <c r="G20" s="347"/>
      <c r="H20" s="373" t="s">
        <v>60</v>
      </c>
      <c r="I20" s="320"/>
      <c r="J20" s="320"/>
      <c r="K20" s="320"/>
      <c r="L20" s="320"/>
      <c r="M20" s="343" t="s">
        <v>55</v>
      </c>
      <c r="N20" s="320"/>
      <c r="O20" s="320"/>
      <c r="P20" s="320"/>
      <c r="Q20" s="321"/>
      <c r="R20" s="319" t="s">
        <v>235</v>
      </c>
      <c r="S20" s="320"/>
      <c r="T20" s="320"/>
      <c r="U20" s="320"/>
      <c r="V20" s="321"/>
      <c r="W20" s="368" t="str">
        <f>IF(Allgemeines!F17&gt;0,"kommunal"," ")</f>
        <v>kommunal</v>
      </c>
      <c r="X20" s="310"/>
      <c r="Y20" s="310"/>
      <c r="Z20" s="310"/>
      <c r="AA20" s="310"/>
      <c r="AB20" s="358" t="str">
        <f>IF(Allgemeines!F17&gt;0,"Land"," ")</f>
        <v>Land</v>
      </c>
      <c r="AC20" s="310"/>
      <c r="AD20" s="310"/>
      <c r="AE20" s="310"/>
      <c r="AF20" s="310"/>
      <c r="AH20" s="314" t="s">
        <v>198</v>
      </c>
      <c r="AI20" s="296"/>
      <c r="AJ20" s="296"/>
      <c r="AK20" s="296"/>
      <c r="AL20" s="296"/>
      <c r="AM20" s="296"/>
      <c r="AN20" s="296"/>
      <c r="AO20" s="296"/>
      <c r="AP20" s="296"/>
      <c r="AQ20" s="296"/>
      <c r="AR20" s="296"/>
      <c r="AS20" s="296"/>
      <c r="AT20" s="296"/>
      <c r="AU20" s="296"/>
      <c r="AV20" s="296"/>
      <c r="AW20" s="296"/>
      <c r="AX20" s="314">
        <f>AX18-(C5+M5+W5+AG5+AQ5)*2-(C6+M6+W6+AG6+AQ6)*3-(C7+M7+W7+AG7+AQ7)*4-(C8+M8+W8+AG8+AQ8)*5-(C9+M9+W9+AG9+AQ9)*6-(C10+M10+W10+AG10+AQ10)*7-(C11+M11+W11+AG11+AQ11)*8-(C12+M12+W12+AG12+AQ12)*9-(C13+M13+W13+AG13+AQ13)*10</f>
        <v>0</v>
      </c>
      <c r="AY20" s="314"/>
      <c r="AZ20" s="314"/>
      <c r="BA20" s="314" t="s">
        <v>83</v>
      </c>
      <c r="BB20" s="314"/>
      <c r="BC20" s="314"/>
      <c r="BD20" s="314"/>
    </row>
    <row r="21" spans="1:61" x14ac:dyDescent="0.2">
      <c r="A21" s="332" t="str">
        <f>CONCATENATE("Sitz der Kita: ",Allgemeines!B23)</f>
        <v xml:space="preserve">Sitz der Kita: </v>
      </c>
      <c r="B21" s="332"/>
      <c r="C21" s="332"/>
      <c r="D21" s="332"/>
      <c r="E21" s="332"/>
      <c r="F21" s="332"/>
      <c r="G21" s="332"/>
      <c r="H21" s="325">
        <f>V1*(D5*Fördertabellen!$C$6+D6*Fördertabellen!$C$7+D7*Fördertabellen!$C$8+D8*Fördertabellen!$C$9+D9*Fördertabellen!$C$10+D10*Fördertabellen!$C$11+D11*Fördertabellen!$C$12+D12*Fördertabellen!$C$13+D13*Fördertabellen!$C$14+N5*Fördertabellen!$E$6+N6*Fördertabellen!$E$7+N7*Fördertabellen!$E$8+N8*Fördertabellen!$E$9+N9*Fördertabellen!$E$10+N10*Fördertabellen!$E$11+N11*Fördertabellen!$E$12+N12*Fördertabellen!$E$13+N13*Fördertabellen!$E$14+X5*Fördertabellen!$G$6+X6*Fördertabellen!$G$7+X7*Fördertabellen!$G$8+X8*Fördertabellen!$G$9+X9*Fördertabellen!$G$10+X10*Fördertabellen!$G$11+X11*Fördertabellen!$G$12+X12*Fördertabellen!$G$13+X13*Fördertabellen!$G$14+AH5*Fördertabellen!$I$6+AH6*Fördertabellen!$I$7+AH7*Fördertabellen!$I$8+AH8*Fördertabellen!$I$9+AH9*Fördertabellen!$I$10+AH10*Fördertabellen!$I$11+AH11*Fördertabellen!$I$12+AH12*Fördertabellen!$I$13+AH13*Fördertabellen!$I$14+AR5*Fördertabellen!$K$6+AR6*Fördertabellen!$K$7+AR7*Fördertabellen!$K$8+AR8*Fördertabellen!$K$9+AR9*Fördertabellen!$K$10+AR10*Fördertabellen!$K$11+AR11*Fördertabellen!$K$12+AR12*Fördertabellen!$K$13+AR13*Fördertabellen!$K$14)/12</f>
        <v>0</v>
      </c>
      <c r="I21" s="315"/>
      <c r="J21" s="315"/>
      <c r="K21" s="315"/>
      <c r="L21" s="315"/>
      <c r="M21" s="315">
        <f t="shared" ref="M21:M29" si="8">H21</f>
        <v>0</v>
      </c>
      <c r="N21" s="315"/>
      <c r="O21" s="315"/>
      <c r="P21" s="315"/>
      <c r="Q21" s="316"/>
      <c r="R21" s="315">
        <f>IF($AX$28&lt;=11,V1*(D5*Fördertabellen!$C$25+'Kinder Zuschuss'!D6*Fördertabellen!$C$26+'Kinder Zuschuss'!D7*Fördertabellen!$C$27+'Kinder Zuschuss'!D8*Fördertabellen!$C$28+'Kinder Zuschuss'!D9*Fördertabellen!$C$29+'Kinder Zuschuss'!D10*Fördertabellen!$C$30+'Kinder Zuschuss'!D11*Fördertabellen!$C$31+'Kinder Zuschuss'!D12*Fördertabellen!$C$32+'Kinder Zuschuss'!D13*Fördertabellen!$C$33+'Kinder Zuschuss'!N5*Fördertabellen!$E$25+'Kinder Zuschuss'!N6*Fördertabellen!$E$26+'Kinder Zuschuss'!N7*Fördertabellen!$E$27+'Kinder Zuschuss'!N8*Fördertabellen!$E$28+'Kinder Zuschuss'!N9*Fördertabellen!$E$29+'Kinder Zuschuss'!N10*Fördertabellen!$E$30+'Kinder Zuschuss'!N11*Fördertabellen!$E$31+'Kinder Zuschuss'!N12*Fördertabellen!$E$32+'Kinder Zuschuss'!N13*Fördertabellen!$E$33+'Kinder Zuschuss'!X5*Fördertabellen!$G$25+'Kinder Zuschuss'!X6*Fördertabellen!$G$26+'Kinder Zuschuss'!X7*Fördertabellen!$G$27+'Kinder Zuschuss'!X8*Fördertabellen!$G$28+'Kinder Zuschuss'!X9*Fördertabellen!$G$29+'Kinder Zuschuss'!X10*Fördertabellen!$G$30+'Kinder Zuschuss'!X11*Fördertabellen!$G$31+'Kinder Zuschuss'!X12*Fördertabellen!$G$32+'Kinder Zuschuss'!X13*Fördertabellen!$G$33+'Kinder Zuschuss'!AH5*Fördertabellen!$I$25+'Kinder Zuschuss'!AH6*Fördertabellen!$I$26+'Kinder Zuschuss'!AH7*Fördertabellen!$I$27+'Kinder Zuschuss'!AH8*Fördertabellen!$I$28+'Kinder Zuschuss'!AH9*Fördertabellen!$I$29+'Kinder Zuschuss'!AH10*Fördertabellen!$I$30+'Kinder Zuschuss'!AH11*Fördertabellen!$I$31+'Kinder Zuschuss'!AH12*Fördertabellen!$I$32+'Kinder Zuschuss'!AH13*Fördertabellen!$I$33+'Kinder Zuschuss'!AR5*Fördertabellen!$K$25+'Kinder Zuschuss'!AR6*Fördertabellen!$K$26+'Kinder Zuschuss'!AR7*Fördertabellen!$K$27+'Kinder Zuschuss'!AR8*Fördertabellen!$K$28+'Kinder Zuschuss'!AR9*Fördertabellen!$K$29+'Kinder Zuschuss'!AR10*Fördertabellen!$K$30+'Kinder Zuschuss'!AR11*Fördertabellen!$K$31+'Kinder Zuschuss'!AR12*Fördertabellen!$K$32+'Kinder Zuschuss'!AR13*Fördertabellen!$K$33)/12,0)</f>
        <v>0</v>
      </c>
      <c r="S21" s="315"/>
      <c r="T21" s="315"/>
      <c r="U21" s="315"/>
      <c r="V21" s="316"/>
      <c r="W21" s="315" t="e">
        <f>IF(Allgemeines!F17&gt;0,W30-SUM(W22:AA29),"")</f>
        <v>#DIV/0!</v>
      </c>
      <c r="X21" s="372"/>
      <c r="Y21" s="372"/>
      <c r="Z21" s="372"/>
      <c r="AA21" s="372"/>
      <c r="AB21" s="313" t="e">
        <f t="shared" ref="AB21:AB29" si="9">W21</f>
        <v>#DIV/0!</v>
      </c>
      <c r="AC21" s="313"/>
      <c r="AD21" s="313"/>
      <c r="AE21" s="313"/>
      <c r="AF21" s="313"/>
      <c r="AH21" s="314" t="s">
        <v>87</v>
      </c>
      <c r="AI21" s="314"/>
      <c r="AJ21" s="314"/>
      <c r="AK21" s="314"/>
      <c r="AL21" s="314"/>
      <c r="AM21" s="314"/>
      <c r="AN21" s="314"/>
      <c r="AO21" s="314"/>
      <c r="AP21" s="314"/>
      <c r="AQ21" s="314"/>
      <c r="AR21" s="314"/>
      <c r="AS21" s="314"/>
      <c r="AT21" s="314"/>
      <c r="AU21" s="314"/>
      <c r="AV21" s="314"/>
      <c r="AW21" s="314"/>
      <c r="AX21" s="322" t="str">
        <f>IF(Allgemeines!F19=0,IF((BA14-C14-M14-W14-AG14-AQ14)&gt;0,AX20/(BA14-C14-M14-W14-AG14-AQ14),""),AX20/BA15)</f>
        <v/>
      </c>
      <c r="AY21" s="322"/>
      <c r="AZ21" s="322"/>
      <c r="BA21" s="314" t="s">
        <v>83</v>
      </c>
      <c r="BB21" s="314"/>
      <c r="BC21" s="314"/>
      <c r="BD21" s="314"/>
      <c r="BG21" s="236" t="str">
        <f>AX21</f>
        <v/>
      </c>
      <c r="BH21" s="236"/>
      <c r="BI21" s="236"/>
    </row>
    <row r="22" spans="1:61" x14ac:dyDescent="0.2">
      <c r="A22" s="332">
        <f>Allgemeines!B24</f>
        <v>0</v>
      </c>
      <c r="B22" s="332"/>
      <c r="C22" s="332"/>
      <c r="D22" s="332"/>
      <c r="E22" s="332"/>
      <c r="F22" s="332"/>
      <c r="G22" s="332"/>
      <c r="H22" s="325">
        <f>V1*(E5*Fördertabellen!$C$6+E6*Fördertabellen!$C$7+E7*Fördertabellen!$C$8+E8*Fördertabellen!$C$9+E9*Fördertabellen!$C$10+E10*Fördertabellen!$C$11+E11*Fördertabellen!$C$12+E12*Fördertabellen!$C$13+E13*Fördertabellen!$C$14+O5*Fördertabellen!$E$6+O6*Fördertabellen!$E$7+O7*Fördertabellen!$E$8+O8*Fördertabellen!$E$9+O9*Fördertabellen!$E$10+O10*Fördertabellen!$E$11+O11*Fördertabellen!$E$12+O12*Fördertabellen!$E$13+O13*Fördertabellen!$E$14+Y5*Fördertabellen!$G$6+Y6*Fördertabellen!$G$7+Y7*Fördertabellen!$G$8+Y8*Fördertabellen!$G$9+Y9*Fördertabellen!$G$10+Y10*Fördertabellen!$G$11+Y11*Fördertabellen!$G$12+Y12*Fördertabellen!$G$13+Y13*Fördertabellen!$G$14+AI5*Fördertabellen!$I$6+AI6*Fördertabellen!$I$7+AI7*Fördertabellen!$I$8+AI8*Fördertabellen!$I$9+AI9*Fördertabellen!$I$10+AI10*Fördertabellen!$I$11+AI11*Fördertabellen!$I$12+AI12*Fördertabellen!$I$13+AI13*Fördertabellen!$I$14+AS5*Fördertabellen!$K$6+AS6*Fördertabellen!$K$7+AS7*Fördertabellen!$K$8+AS8*Fördertabellen!$K$9+AS9*Fördertabellen!$K$10+AS10*Fördertabellen!$K$11+AS11*Fördertabellen!$K$12+AS12*Fördertabellen!$K$13+AS13*Fördertabellen!$K$14)/12</f>
        <v>0</v>
      </c>
      <c r="I22" s="315"/>
      <c r="J22" s="315"/>
      <c r="K22" s="315"/>
      <c r="L22" s="315"/>
      <c r="M22" s="315">
        <f t="shared" si="8"/>
        <v>0</v>
      </c>
      <c r="N22" s="315"/>
      <c r="O22" s="315"/>
      <c r="P22" s="315"/>
      <c r="Q22" s="316"/>
      <c r="R22" s="315">
        <f>IF($AX$28&lt;=11,V1*(E5*Fördertabellen!$C$25+'Kinder Zuschuss'!E6*Fördertabellen!$C$26+'Kinder Zuschuss'!E7*Fördertabellen!$C$27+'Kinder Zuschuss'!E8*Fördertabellen!$C$28+'Kinder Zuschuss'!E9*Fördertabellen!$C$29+'Kinder Zuschuss'!E10*Fördertabellen!$C$30+'Kinder Zuschuss'!E11*Fördertabellen!$C$31+'Kinder Zuschuss'!E12*Fördertabellen!$C$32+'Kinder Zuschuss'!E13*Fördertabellen!$C$33+'Kinder Zuschuss'!O5*Fördertabellen!$E$25+'Kinder Zuschuss'!O6*Fördertabellen!$E$26+'Kinder Zuschuss'!O7*Fördertabellen!$E$27+'Kinder Zuschuss'!O8*Fördertabellen!$E$28+'Kinder Zuschuss'!O9*Fördertabellen!$E$29+'Kinder Zuschuss'!O10*Fördertabellen!$E$30+'Kinder Zuschuss'!O11*Fördertabellen!$E$31+'Kinder Zuschuss'!O12*Fördertabellen!$E$32+'Kinder Zuschuss'!O13*Fördertabellen!$E$33+'Kinder Zuschuss'!Y5*Fördertabellen!$G$25+'Kinder Zuschuss'!Y6*Fördertabellen!$G$26+'Kinder Zuschuss'!Y7*Fördertabellen!$G$27+'Kinder Zuschuss'!Y8*Fördertabellen!$G$28+'Kinder Zuschuss'!Y9*Fördertabellen!$G$29+'Kinder Zuschuss'!Y10*Fördertabellen!$G$30+'Kinder Zuschuss'!Y11*Fördertabellen!$G$31+'Kinder Zuschuss'!Y12*Fördertabellen!$G$32+'Kinder Zuschuss'!Y13*Fördertabellen!$G$33+'Kinder Zuschuss'!AI5*Fördertabellen!$I$25+'Kinder Zuschuss'!AI6*Fördertabellen!$I$26+'Kinder Zuschuss'!AI7*Fördertabellen!$I$27+'Kinder Zuschuss'!AI8*Fördertabellen!$I$28+'Kinder Zuschuss'!AI9*Fördertabellen!$I$29+'Kinder Zuschuss'!AI10*Fördertabellen!$I$30+'Kinder Zuschuss'!AI11*Fördertabellen!$I$31+'Kinder Zuschuss'!AI12*Fördertabellen!$I$32+'Kinder Zuschuss'!AI13*Fördertabellen!$I$33+'Kinder Zuschuss'!AS5*Fördertabellen!$K$25+'Kinder Zuschuss'!AS6*Fördertabellen!$K$26+'Kinder Zuschuss'!AS7*Fördertabellen!$K$27+'Kinder Zuschuss'!AS8*Fördertabellen!$K$28+'Kinder Zuschuss'!AS9*Fördertabellen!$K$29+'Kinder Zuschuss'!AS10*Fördertabellen!$K$30+'Kinder Zuschuss'!AS11*Fördertabellen!$K$31+'Kinder Zuschuss'!AS12*Fördertabellen!$K$32+'Kinder Zuschuss'!AS13*Fördertabellen!$K$33)/12,0)</f>
        <v>0</v>
      </c>
      <c r="S22" s="315"/>
      <c r="T22" s="315"/>
      <c r="U22" s="315"/>
      <c r="V22" s="316"/>
      <c r="W22" s="313">
        <f>IF(Allgemeines!$F$17&gt;0,H22,"")</f>
        <v>0</v>
      </c>
      <c r="X22" s="313"/>
      <c r="Y22" s="313"/>
      <c r="Z22" s="313"/>
      <c r="AA22" s="313"/>
      <c r="AB22" s="313">
        <f t="shared" si="9"/>
        <v>0</v>
      </c>
      <c r="AC22" s="313"/>
      <c r="AD22" s="313"/>
      <c r="AE22" s="313"/>
      <c r="AF22" s="313"/>
      <c r="AH22" s="318" t="s">
        <v>82</v>
      </c>
      <c r="AI22" s="338"/>
      <c r="AJ22" s="338"/>
      <c r="AK22" s="338"/>
      <c r="AL22" s="338"/>
      <c r="AM22" s="338"/>
      <c r="AN22" s="338"/>
      <c r="AO22" s="338"/>
      <c r="AP22" s="338"/>
      <c r="AQ22" s="338"/>
      <c r="AR22" s="338"/>
      <c r="AS22" s="338"/>
      <c r="AT22" s="338"/>
      <c r="AU22" s="338"/>
      <c r="AV22" s="338"/>
      <c r="AW22" s="338"/>
      <c r="AX22" s="318">
        <f>(SUM(C5:L5)*D3*B5+SUM(C6:L6)*D3*B6+SUM(C7:L7)*D3*B7+SUM(C8:L8)*D3*B8+SUM(C9:L9)*D3*B9+SUM(C10:L10)*D3*B10+SUM(C11:L11)*D3*B11+SUM(C12:L12)*D3*B12+SUM(C13:L13)*D3*B13+SUM(M5:V5)*N3*B5+SUM(M6:V6)*N3*B6+SUM(M7:V7)*N3*B7+SUM(M8:V8)*N3*B8+SUM(M9:V9)*N3*B9+SUM(M10:V10)*N3*B10+SUM(M11:V11)*N3*B11+SUM(M12:V12)*N3*B12+SUM(M13:V13)*N3*B13+SUM(W5:AF5)*X3*B5+SUM(W6:AF6)*X3*B6+SUM(W7:AF7)*X3*B7+SUM(W8:AF8)*X3*B8+SUM(W9:AF9)*X3*B9+SUM(W10:AF10)*X3*B10+SUM(W11:AF11)*X3*B11+SUM(W12:AF12)*X3*B12+SUM(W13:AF13)*X3*B13+SUM(AG5:AP5)*AH3*B5+SUM(AG6:AP6)*AH3*B6+SUM(AG7:AP7)*AH3*B7+SUM(AG8:AP8)*AH3*B8+SUM(AG9:AP9)*AH3*B9+SUM(AG10:AP10)*AH3*B10+SUM(AG11:AP11)*AH3*B11+SUM(AG12:AP12)*AH3*B12+SUM(AG13:AP13)*AH3*B13+SUM(AQ5:AZ5)*4.5*B5+SUM(AQ6:AZ6)*4.5*B6+SUM(AQ7:AZ7)*4.5*B7+SUM(AQ8:AZ8)*4.5*B8+SUM(AQ9:AZ9)*4.5*B9+SUM(AQ10:AZ10)*4.5*B10+SUM(AQ11:AZ11)*4.5*B11+SUM(AQ12:AZ12)*4.5*B12+SUM(AQ13:AZ13)*4.5*B13)*4</f>
        <v>0</v>
      </c>
      <c r="AY22" s="338"/>
      <c r="AZ22" s="338"/>
      <c r="BA22" s="318" t="s">
        <v>83</v>
      </c>
      <c r="BB22" s="318"/>
      <c r="BC22" s="318"/>
      <c r="BD22" s="318"/>
    </row>
    <row r="23" spans="1:61" x14ac:dyDescent="0.2">
      <c r="A23" s="332">
        <f>Allgemeines!B25</f>
        <v>0</v>
      </c>
      <c r="B23" s="332"/>
      <c r="C23" s="332"/>
      <c r="D23" s="332"/>
      <c r="E23" s="332"/>
      <c r="F23" s="332"/>
      <c r="G23" s="332"/>
      <c r="H23" s="325">
        <f>V1*(F5*Fördertabellen!$C$6+F6*Fördertabellen!$C$7+F7*Fördertabellen!$C$8+F8*Fördertabellen!$C$9+F9*Fördertabellen!$C$10+F10*Fördertabellen!$C$11+F11*Fördertabellen!$C$12+F12*Fördertabellen!$C$13+F13*Fördertabellen!$C$14+P5*Fördertabellen!$E$6+P6*Fördertabellen!$E$7+P7*Fördertabellen!$E$8+P8*Fördertabellen!$E$9+P9*Fördertabellen!$E$10+P10*Fördertabellen!$E$11+P11*Fördertabellen!$E$12+P12*Fördertabellen!$E$13+P13*Fördertabellen!$E$14+Z5*Fördertabellen!$G$6+Z6*Fördertabellen!$G$7+Z7*Fördertabellen!$G$8+Z8*Fördertabellen!$G$9+Z9*Fördertabellen!$G$10+Z10*Fördertabellen!$G$11+Z11*Fördertabellen!$G$12+Z12*Fördertabellen!$G$13+Z13*Fördertabellen!$G$14+AJ5*Fördertabellen!$I$6+AJ6*Fördertabellen!$I$7+AJ7*Fördertabellen!$I$8+AJ8*Fördertabellen!$I$9+AJ9*Fördertabellen!$I$10+AJ10*Fördertabellen!$I$11+AJ11*Fördertabellen!$I$12+AJ12*Fördertabellen!$I$13+AJ13*Fördertabellen!$I$14+AT5*Fördertabellen!$K$6+AT6*Fördertabellen!$K$7+AT7*Fördertabellen!$K$8+AT8*Fördertabellen!$K$9+AT9*Fördertabellen!$K$10+AT10*Fördertabellen!$K$11+AT11*Fördertabellen!$K$12+AT12*Fördertabellen!$K$13+AT13*Fördertabellen!$K$14)/12</f>
        <v>0</v>
      </c>
      <c r="I23" s="315"/>
      <c r="J23" s="315"/>
      <c r="K23" s="315"/>
      <c r="L23" s="315"/>
      <c r="M23" s="315">
        <f t="shared" si="8"/>
        <v>0</v>
      </c>
      <c r="N23" s="315"/>
      <c r="O23" s="315"/>
      <c r="P23" s="315"/>
      <c r="Q23" s="316"/>
      <c r="R23" s="315">
        <f>IF($AX$28&lt;=11,$V$1*(F$5*Fördertabellen!$C$25+'Kinder Zuschuss'!F$6*Fördertabellen!$C$26+'Kinder Zuschuss'!F$7*Fördertabellen!$C$27+'Kinder Zuschuss'!F$8*Fördertabellen!$C$28+'Kinder Zuschuss'!F$9*Fördertabellen!$C$29+'Kinder Zuschuss'!F$10*Fördertabellen!$C$30+'Kinder Zuschuss'!F$11*Fördertabellen!$C$31+'Kinder Zuschuss'!F$12*Fördertabellen!$C$32+'Kinder Zuschuss'!F$13*Fördertabellen!$C$33+'Kinder Zuschuss'!P$5*Fördertabellen!$E$25+'Kinder Zuschuss'!P$6*Fördertabellen!$E$26+'Kinder Zuschuss'!P$7*Fördertabellen!$E$27+'Kinder Zuschuss'!P$8*Fördertabellen!$E$28+'Kinder Zuschuss'!P$9*Fördertabellen!$E$29+'Kinder Zuschuss'!P$10*Fördertabellen!$E$30+'Kinder Zuschuss'!P$11*Fördertabellen!$E$31+'Kinder Zuschuss'!P$12*Fördertabellen!$E$32+'Kinder Zuschuss'!P$13*Fördertabellen!$E$33+'Kinder Zuschuss'!Z$5*Fördertabellen!$G$25+'Kinder Zuschuss'!Z$6*Fördertabellen!$G$26+'Kinder Zuschuss'!Z$7*Fördertabellen!$G$27+'Kinder Zuschuss'!Z$8*Fördertabellen!$G$28+'Kinder Zuschuss'!Z$9*Fördertabellen!$G$29+'Kinder Zuschuss'!Z$10*Fördertabellen!$G$30+'Kinder Zuschuss'!Z$11*Fördertabellen!$G$31+'Kinder Zuschuss'!Z$12*Fördertabellen!$G$32+'Kinder Zuschuss'!Z$13*Fördertabellen!$G$33+'Kinder Zuschuss'!AJ$5*Fördertabellen!$I$25+'Kinder Zuschuss'!AJ$6*Fördertabellen!$I$26+'Kinder Zuschuss'!AJ$7*Fördertabellen!$I$27+'Kinder Zuschuss'!AJ$8*Fördertabellen!$I$28+'Kinder Zuschuss'!AJ$9*Fördertabellen!$I$29+'Kinder Zuschuss'!AJ$10*Fördertabellen!$I$30+'Kinder Zuschuss'!AJ$11*Fördertabellen!$I$31+'Kinder Zuschuss'!AJ$12*Fördertabellen!$I$32+'Kinder Zuschuss'!AJ$13*Fördertabellen!$I$33+'Kinder Zuschuss'!AT$5*Fördertabellen!$K$25+'Kinder Zuschuss'!AT$6*Fördertabellen!$K$26+'Kinder Zuschuss'!AT$7*Fördertabellen!$K$27+'Kinder Zuschuss'!AT$8*Fördertabellen!$K$28+'Kinder Zuschuss'!AT$9*Fördertabellen!$K$29+'Kinder Zuschuss'!AT$10*Fördertabellen!$K$30+'Kinder Zuschuss'!AT$11*Fördertabellen!$K$31+'Kinder Zuschuss'!AT$12*Fördertabellen!$K$32+'Kinder Zuschuss'!AT$13*Fördertabellen!$K$33)/12,0)</f>
        <v>0</v>
      </c>
      <c r="S23" s="315"/>
      <c r="T23" s="315"/>
      <c r="U23" s="315"/>
      <c r="V23" s="316"/>
      <c r="W23" s="313">
        <f>IF(Allgemeines!$F$17&gt;0,H23,"")</f>
        <v>0</v>
      </c>
      <c r="X23" s="313"/>
      <c r="Y23" s="313"/>
      <c r="Z23" s="313"/>
      <c r="AA23" s="313"/>
      <c r="AB23" s="313">
        <f t="shared" si="9"/>
        <v>0</v>
      </c>
      <c r="AC23" s="313"/>
      <c r="AD23" s="313"/>
      <c r="AE23" s="313"/>
      <c r="AF23" s="313"/>
      <c r="AH23" s="364" t="s">
        <v>182</v>
      </c>
      <c r="AI23" s="355"/>
      <c r="AJ23" s="355"/>
      <c r="AK23" s="355"/>
      <c r="AL23" s="355"/>
      <c r="AM23" s="355"/>
      <c r="AN23" s="355"/>
      <c r="AO23" s="355"/>
      <c r="AP23" s="355"/>
      <c r="AQ23" s="355"/>
      <c r="AR23" s="355"/>
      <c r="AS23" s="355"/>
      <c r="AT23" s="355"/>
      <c r="AU23" s="355"/>
      <c r="AV23" s="355"/>
      <c r="AW23" s="355"/>
      <c r="AX23" s="339">
        <f>((((SUM(C5:L5)*D3*B5+SUM(C6:L6)*D3*B6+SUM(C7:L7)*D3*B7+SUM(C8:L8)*D3*B8+SUM(C9:L9)*D3*B9+SUM(C10:L10)*D3*B10+SUM(C11:L11)*D3*B11+SUM(C12:L12)*D3*B12+SUM(C13:L13)*D3*B13+SUM(M5:V5)*N3*B5+SUM(M6:V6)*N3*B6+SUM(M7:V7)*N3*B7+SUM(M8:V8)*N3*B8+SUM(M9:V9)*N3*B9+SUM(M10:V10)*N3*B10+SUM(M11:V11)*N3*B11+SUM(M12:V12)*N3*B12+SUM(M13:V13)*N3*B13+SUM(W5:AF5)*X3*B5+SUM(W6:AF6)*X3*B6+SUM(W7:AF7)*X3*B7+SUM(W8:AF8)*X3*B8+SUM(W9:AF9)*X3*B9+SUM(W10:AF10)*X3*B10+SUM(W11:AF11)*X3*B11+SUM(W12:AF12)*X3*B12+SUM(W13:AF13)*X3*B13+SUM(AG5:AP5)*AH3*B5+SUM(AG6:AP6)*AH3*B6+SUM(AG7:AP7)*AH3*B7+SUM(AG8:AP8)*AH3*B8+SUM(AG9:AP9)*AH3*B9+SUM(AG10:AP10)*AH3*B10+SUM(AG11:AP11)*AH3*B11+SUM(AG12:AP12)*AH3*B12+SUM(AG13:AP13)*AH3*B13+SUM(AQ5:AZ5)*B5+SUM(AQ6:AZ6)*B6+SUM(AQ7:AZ7)*B7+SUM(AQ8:AZ8)*B8+SUM(AQ9:AZ9)*B9+SUM(AQ10:AZ10)*B10+SUM(AQ11:AZ11)*B11+SUM(AQ12:AZ12)*B12+SUM(AQ13:AZ13)*B13)*4)/11)/2)*5</f>
        <v>0</v>
      </c>
      <c r="AY23" s="322"/>
      <c r="AZ23" s="322"/>
      <c r="BA23" s="312" t="s">
        <v>88</v>
      </c>
      <c r="BB23" s="296"/>
      <c r="BC23" s="296"/>
      <c r="BD23" s="296"/>
    </row>
    <row r="24" spans="1:61" x14ac:dyDescent="0.2">
      <c r="A24" s="332">
        <f>Allgemeines!B26</f>
        <v>0</v>
      </c>
      <c r="B24" s="332"/>
      <c r="C24" s="332"/>
      <c r="D24" s="332"/>
      <c r="E24" s="332"/>
      <c r="F24" s="332"/>
      <c r="G24" s="332"/>
      <c r="H24" s="325">
        <f>V1*(G5*Fördertabellen!$C$6+G6*Fördertabellen!$C$7+G7*Fördertabellen!$C$8+G8*Fördertabellen!$C$9+G9*Fördertabellen!$C$10+G10*Fördertabellen!$C$11+G11*Fördertabellen!$C$12+G12*Fördertabellen!$C$13+G13*Fördertabellen!$C$14+Q5*Fördertabellen!$E$6+Q6*Fördertabellen!$E$7+Q7*Fördertabellen!$E$8+Q8*Fördertabellen!$E$9+Q9*Fördertabellen!$E$10+Q10*Fördertabellen!$E$11+Q11*Fördertabellen!$E$12+Q12*Fördertabellen!$E$13+Q13*Fördertabellen!$E$14+AA5*Fördertabellen!$G$6+AA6*Fördertabellen!$G$7+AA7*Fördertabellen!$G$8+AA8*Fördertabellen!$G$9+AA9*Fördertabellen!$G$10+AA10*Fördertabellen!$G$11+AA11*Fördertabellen!$G$12+AA12*Fördertabellen!$G$13+AA13*Fördertabellen!$G$14+AK5*Fördertabellen!$I$6+AK6*Fördertabellen!$I$7+AK7*Fördertabellen!$I$8+AK8*Fördertabellen!$I$9+AK9*Fördertabellen!$I$10+AK10*Fördertabellen!$I$11+AK11*Fördertabellen!$I$12+AK12*Fördertabellen!$I$13+AK13*Fördertabellen!$I$14+AU5*Fördertabellen!$K$6+AU6*Fördertabellen!$K$7+AU7*Fördertabellen!$K$8+AU8*Fördertabellen!$K$9+AU9*Fördertabellen!$K$10+AU10*Fördertabellen!$K$11+AU11*Fördertabellen!$K$12+AU12*Fördertabellen!$K$13+AU13*Fördertabellen!$K$14)/12</f>
        <v>0</v>
      </c>
      <c r="I24" s="315"/>
      <c r="J24" s="315"/>
      <c r="K24" s="315"/>
      <c r="L24" s="315"/>
      <c r="M24" s="315">
        <f t="shared" si="8"/>
        <v>0</v>
      </c>
      <c r="N24" s="315"/>
      <c r="O24" s="315"/>
      <c r="P24" s="315"/>
      <c r="Q24" s="316"/>
      <c r="R24" s="315">
        <f>IF($AX$28&lt;=11,$V$1*(G$5*Fördertabellen!$C$25+'Kinder Zuschuss'!G$6*Fördertabellen!$C$26+'Kinder Zuschuss'!G$7*Fördertabellen!$C$27+'Kinder Zuschuss'!G$8*Fördertabellen!$C$28+'Kinder Zuschuss'!G$9*Fördertabellen!$C$29+'Kinder Zuschuss'!G$10*Fördertabellen!$C$30+'Kinder Zuschuss'!G$11*Fördertabellen!$C$31+'Kinder Zuschuss'!G$12*Fördertabellen!$C$32+'Kinder Zuschuss'!G$13*Fördertabellen!$C$33+'Kinder Zuschuss'!Q$5*Fördertabellen!$E$25+'Kinder Zuschuss'!Q$6*Fördertabellen!$E$26+'Kinder Zuschuss'!Q$7*Fördertabellen!$E$27+'Kinder Zuschuss'!Q$8*Fördertabellen!$E$28+'Kinder Zuschuss'!Q$9*Fördertabellen!$E$29+'Kinder Zuschuss'!Q$10*Fördertabellen!$E$30+'Kinder Zuschuss'!Q$11*Fördertabellen!$E$31+'Kinder Zuschuss'!Q$12*Fördertabellen!$E$32+'Kinder Zuschuss'!Q$13*Fördertabellen!$E$33+'Kinder Zuschuss'!AA$5*Fördertabellen!$G$25+'Kinder Zuschuss'!AA$6*Fördertabellen!$G$26+'Kinder Zuschuss'!AA$7*Fördertabellen!$G$27+'Kinder Zuschuss'!AA$8*Fördertabellen!$G$28+'Kinder Zuschuss'!AA$9*Fördertabellen!$G$29+'Kinder Zuschuss'!AA$10*Fördertabellen!$G$30+'Kinder Zuschuss'!AA$11*Fördertabellen!$G$31+'Kinder Zuschuss'!AA$12*Fördertabellen!$G$32+'Kinder Zuschuss'!AA$13*Fördertabellen!$G$33+'Kinder Zuschuss'!AK$5*Fördertabellen!$I$25+'Kinder Zuschuss'!AK$6*Fördertabellen!$I$26+'Kinder Zuschuss'!AK$7*Fördertabellen!$I$27+'Kinder Zuschuss'!AK$8*Fördertabellen!$I$28+'Kinder Zuschuss'!AK$9*Fördertabellen!$I$29+'Kinder Zuschuss'!AK$10*Fördertabellen!$I$30+'Kinder Zuschuss'!AK$11*Fördertabellen!$I$31+'Kinder Zuschuss'!AK$12*Fördertabellen!$I$32+'Kinder Zuschuss'!AK$13*Fördertabellen!$I$33+'Kinder Zuschuss'!AU$5*Fördertabellen!$K$25+'Kinder Zuschuss'!AU$6*Fördertabellen!$K$26+'Kinder Zuschuss'!AU$7*Fördertabellen!$K$27+'Kinder Zuschuss'!AU$8*Fördertabellen!$K$28+'Kinder Zuschuss'!AU$9*Fördertabellen!$K$29+'Kinder Zuschuss'!AU$10*Fördertabellen!$K$30+'Kinder Zuschuss'!AU$11*Fördertabellen!$K$31+'Kinder Zuschuss'!AU$12*Fördertabellen!$K$32+'Kinder Zuschuss'!AU$13*Fördertabellen!$K$33)/12,0)</f>
        <v>0</v>
      </c>
      <c r="S24" s="315"/>
      <c r="T24" s="315"/>
      <c r="U24" s="315"/>
      <c r="V24" s="316"/>
      <c r="W24" s="313">
        <f>IF(Allgemeines!$F$17&gt;0,H24,"")</f>
        <v>0</v>
      </c>
      <c r="X24" s="313"/>
      <c r="Y24" s="313"/>
      <c r="Z24" s="313"/>
      <c r="AA24" s="313"/>
      <c r="AB24" s="313">
        <f t="shared" si="9"/>
        <v>0</v>
      </c>
      <c r="AC24" s="313"/>
      <c r="AD24" s="313"/>
      <c r="AE24" s="313"/>
      <c r="AF24" s="313"/>
      <c r="AH24" s="312" t="s">
        <v>84</v>
      </c>
      <c r="AI24" s="296"/>
      <c r="AJ24" s="296"/>
      <c r="AK24" s="296"/>
      <c r="AL24" s="296"/>
      <c r="AM24" s="296"/>
      <c r="AN24" s="296"/>
      <c r="AO24" s="296"/>
      <c r="AP24" s="296"/>
      <c r="AQ24" s="296"/>
      <c r="AR24" s="296"/>
      <c r="AS24" s="296"/>
      <c r="AT24" s="296"/>
      <c r="AU24" s="296"/>
      <c r="AV24" s="296"/>
      <c r="AW24" s="296"/>
      <c r="AX24" s="339">
        <f>SUM(Personal!B:B)</f>
        <v>0</v>
      </c>
      <c r="AY24" s="322"/>
      <c r="AZ24" s="322"/>
      <c r="BA24" s="312" t="s">
        <v>88</v>
      </c>
      <c r="BB24" s="296"/>
      <c r="BC24" s="296"/>
      <c r="BD24" s="296"/>
    </row>
    <row r="25" spans="1:61" x14ac:dyDescent="0.2">
      <c r="A25" s="332">
        <f>Allgemeines!B27</f>
        <v>0</v>
      </c>
      <c r="B25" s="332"/>
      <c r="C25" s="332"/>
      <c r="D25" s="332"/>
      <c r="E25" s="332"/>
      <c r="F25" s="332"/>
      <c r="G25" s="332"/>
      <c r="H25" s="325">
        <f>V1*(H5*Fördertabellen!$C$6+H6*Fördertabellen!$C$7+H7*Fördertabellen!$C$8+H8*Fördertabellen!$C$9+H9*Fördertabellen!$C$10+H10*Fördertabellen!$C$11+H11*Fördertabellen!$C$12+H12*Fördertabellen!$C$13+H13*Fördertabellen!$C$14+R5*Fördertabellen!$E$6+R6*Fördertabellen!$E$7+R7*Fördertabellen!$E$8+R8*Fördertabellen!$E$9+R9*Fördertabellen!$E$10+R10*Fördertabellen!$E$11+R11*Fördertabellen!$E$12+R12*Fördertabellen!$E$13+R13*Fördertabellen!$E$14+AB5*Fördertabellen!$G$6+AB6*Fördertabellen!$G$7+AB7*Fördertabellen!$G$8+AB8*Fördertabellen!$G$9+AB9*Fördertabellen!$G$10+AB10*Fördertabellen!$G$11+AB11*Fördertabellen!$G$12+AB12*Fördertabellen!$G$13+AB13*Fördertabellen!$G$14+AL5*Fördertabellen!$I$6+AL6*Fördertabellen!$I$7+AL7*Fördertabellen!$I$8+AL8*Fördertabellen!$I$9+AL9*Fördertabellen!$I$10+AL10*Fördertabellen!$I$11+AL11*Fördertabellen!$I$12+AL12*Fördertabellen!$I$13+AL13*Fördertabellen!$I$14+AV5*Fördertabellen!$K$6+AV6*Fördertabellen!$K$7+AV7*Fördertabellen!$K$8+AV8*Fördertabellen!$K$9+AV9*Fördertabellen!$K$10+AV10*Fördertabellen!$K$11+AV11*Fördertabellen!$K$12+AV12*Fördertabellen!$K$13+AV13*Fördertabellen!$K$14)/12</f>
        <v>0</v>
      </c>
      <c r="I25" s="315"/>
      <c r="J25" s="315"/>
      <c r="K25" s="315"/>
      <c r="L25" s="315"/>
      <c r="M25" s="315">
        <f t="shared" si="8"/>
        <v>0</v>
      </c>
      <c r="N25" s="315"/>
      <c r="O25" s="315"/>
      <c r="P25" s="315"/>
      <c r="Q25" s="316"/>
      <c r="R25" s="315">
        <f>IF($AX$28&lt;=11,$V$1*(H$5*Fördertabellen!$C$25+'Kinder Zuschuss'!H$6*Fördertabellen!$C$26+'Kinder Zuschuss'!H$7*Fördertabellen!$C$27+'Kinder Zuschuss'!H$8*Fördertabellen!$C$28+'Kinder Zuschuss'!H$9*Fördertabellen!$C$29+'Kinder Zuschuss'!H$10*Fördertabellen!$C$30+'Kinder Zuschuss'!H$11*Fördertabellen!$C$31+'Kinder Zuschuss'!H$12*Fördertabellen!$C$32+'Kinder Zuschuss'!H$13*Fördertabellen!$C$33+'Kinder Zuschuss'!R$5*Fördertabellen!$E$25+'Kinder Zuschuss'!R$6*Fördertabellen!$E$26+'Kinder Zuschuss'!R$7*Fördertabellen!$E$27+'Kinder Zuschuss'!R$8*Fördertabellen!$E$28+'Kinder Zuschuss'!R$9*Fördertabellen!$E$29+'Kinder Zuschuss'!R$10*Fördertabellen!$E$30+'Kinder Zuschuss'!R$11*Fördertabellen!$E$31+'Kinder Zuschuss'!R$12*Fördertabellen!$E$32+'Kinder Zuschuss'!R$13*Fördertabellen!$E$33+'Kinder Zuschuss'!AB$5*Fördertabellen!$G$25+'Kinder Zuschuss'!AB$6*Fördertabellen!$G$26+'Kinder Zuschuss'!AB$7*Fördertabellen!$G$27+'Kinder Zuschuss'!AB$8*Fördertabellen!$G$28+'Kinder Zuschuss'!AB$9*Fördertabellen!$G$29+'Kinder Zuschuss'!AB$10*Fördertabellen!$G$30+'Kinder Zuschuss'!AB$11*Fördertabellen!$G$31+'Kinder Zuschuss'!AB$12*Fördertabellen!$G$32+'Kinder Zuschuss'!AB$13*Fördertabellen!$G$33+'Kinder Zuschuss'!AL$5*Fördertabellen!$I$25+'Kinder Zuschuss'!AL$6*Fördertabellen!$I$26+'Kinder Zuschuss'!AL$7*Fördertabellen!$I$27+'Kinder Zuschuss'!AL$8*Fördertabellen!$I$28+'Kinder Zuschuss'!AL$9*Fördertabellen!$I$29+'Kinder Zuschuss'!AL$10*Fördertabellen!$I$30+'Kinder Zuschuss'!AL$11*Fördertabellen!$I$31+'Kinder Zuschuss'!AL12*Fördertabellen!$I$32+'Kinder Zuschuss'!AL$13*Fördertabellen!$I$33+'Kinder Zuschuss'!AV$5*Fördertabellen!$K$25+'Kinder Zuschuss'!AV$6*Fördertabellen!$K$26+'Kinder Zuschuss'!AV$7*Fördertabellen!$K$27+'Kinder Zuschuss'!AV$8*Fördertabellen!$K$28+'Kinder Zuschuss'!AV$9*Fördertabellen!$K$29+'Kinder Zuschuss'!AV$10*Fördertabellen!$K$30+'Kinder Zuschuss'!AV$11*Fördertabellen!$K$31+'Kinder Zuschuss'!AV$12*Fördertabellen!$K$32+'Kinder Zuschuss'!AV$13*Fördertabellen!$K$33)/12,0)</f>
        <v>0</v>
      </c>
      <c r="S25" s="315"/>
      <c r="T25" s="315"/>
      <c r="U25" s="315"/>
      <c r="V25" s="316"/>
      <c r="W25" s="313">
        <f>IF(Allgemeines!$F$17&gt;0,H25,"")</f>
        <v>0</v>
      </c>
      <c r="X25" s="313"/>
      <c r="Y25" s="313"/>
      <c r="Z25" s="313"/>
      <c r="AA25" s="313"/>
      <c r="AB25" s="313">
        <f t="shared" si="9"/>
        <v>0</v>
      </c>
      <c r="AC25" s="313"/>
      <c r="AD25" s="313"/>
      <c r="AE25" s="313"/>
      <c r="AF25" s="313"/>
      <c r="AH25" s="314" t="s">
        <v>85</v>
      </c>
      <c r="AI25" s="296"/>
      <c r="AJ25" s="296"/>
      <c r="AK25" s="296"/>
      <c r="AL25" s="296"/>
      <c r="AM25" s="296"/>
      <c r="AN25" s="296"/>
      <c r="AO25" s="296"/>
      <c r="AP25" s="296"/>
      <c r="AQ25" s="296"/>
      <c r="AR25" s="296"/>
      <c r="AS25" s="296"/>
      <c r="AT25" s="296"/>
      <c r="AU25" s="296"/>
      <c r="AV25" s="296"/>
      <c r="AW25" s="296"/>
      <c r="AX25" s="322">
        <f>SUM(Personal!F:F)</f>
        <v>0</v>
      </c>
      <c r="AY25" s="322"/>
      <c r="AZ25" s="322"/>
      <c r="BA25" s="340" t="s">
        <v>88</v>
      </c>
      <c r="BB25" s="296"/>
      <c r="BC25" s="296"/>
      <c r="BD25" s="296"/>
    </row>
    <row r="26" spans="1:61" x14ac:dyDescent="0.2">
      <c r="A26" s="332">
        <f>Allgemeines!B28</f>
        <v>0</v>
      </c>
      <c r="B26" s="332"/>
      <c r="C26" s="332"/>
      <c r="D26" s="332"/>
      <c r="E26" s="332"/>
      <c r="F26" s="332"/>
      <c r="G26" s="332"/>
      <c r="H26" s="325">
        <f>V1*(I5*Fördertabellen!$C$6+I6*Fördertabellen!$C$7+I7*Fördertabellen!$C$8+I8*Fördertabellen!$C$9+I9*Fördertabellen!$C$10+I10*Fördertabellen!$C$11+I11*Fördertabellen!$C$12+I12*Fördertabellen!$C$13+I13*Fördertabellen!$C$14+S5*Fördertabellen!$E$6+S6*Fördertabellen!$E$7+S7*Fördertabellen!$E$8+S8*Fördertabellen!$E$9+S9*Fördertabellen!$E$10+S10*Fördertabellen!$E$11+S11*Fördertabellen!$E$12+S12*Fördertabellen!$E$13+S13*Fördertabellen!$E$14+AC5*Fördertabellen!$G$6+AC6*Fördertabellen!$G$7+AC7*Fördertabellen!$G$8+AC8*Fördertabellen!$G$9+AC9*Fördertabellen!$G$10+AC10*Fördertabellen!$G$11+AC11*Fördertabellen!$G$12+AC12*Fördertabellen!$G$13+AC13*Fördertabellen!$G$14+AM5*Fördertabellen!$I$6+AM6*Fördertabellen!$I$7+AM7*Fördertabellen!$I$8+AM8*Fördertabellen!$I$9+AM9*Fördertabellen!$I$10+AM10*Fördertabellen!$I$11+AM11*Fördertabellen!$I$12+AM12*Fördertabellen!$I$13+AM13*Fördertabellen!$I$14+AW5*Fördertabellen!$K$6+AW6*Fördertabellen!$K$7+AW7*Fördertabellen!$K$8+AW8*Fördertabellen!$K$9+AW9*Fördertabellen!$K$10+AW10*Fördertabellen!$K$11+AW11*Fördertabellen!$K$12+AW12*Fördertabellen!$K$13+AW13*Fördertabellen!$K$14)/12</f>
        <v>0</v>
      </c>
      <c r="I26" s="315"/>
      <c r="J26" s="315"/>
      <c r="K26" s="315"/>
      <c r="L26" s="315"/>
      <c r="M26" s="315">
        <f t="shared" si="8"/>
        <v>0</v>
      </c>
      <c r="N26" s="315"/>
      <c r="O26" s="315"/>
      <c r="P26" s="315"/>
      <c r="Q26" s="316"/>
      <c r="R26" s="315">
        <f>IF($AX$28&lt;=11,$V$1*(I$5*Fördertabellen!$C$25+'Kinder Zuschuss'!I$6*Fördertabellen!$C$26+'Kinder Zuschuss'!I$7*Fördertabellen!$C$27+'Kinder Zuschuss'!I$8*Fördertabellen!$C$28+'Kinder Zuschuss'!I$9*Fördertabellen!$C$29+'Kinder Zuschuss'!I$10*Fördertabellen!$C$30+'Kinder Zuschuss'!I$11*Fördertabellen!$C$31+'Kinder Zuschuss'!I$12*Fördertabellen!$C$32+'Kinder Zuschuss'!I$13*Fördertabellen!$C$33+'Kinder Zuschuss'!S$5*Fördertabellen!$E$25+'Kinder Zuschuss'!S$6*Fördertabellen!$E$26+'Kinder Zuschuss'!S$7*Fördertabellen!$E$27+'Kinder Zuschuss'!S$8*Fördertabellen!$E$28+'Kinder Zuschuss'!S$9*Fördertabellen!$E$29+'Kinder Zuschuss'!S$10*Fördertabellen!$E$30+'Kinder Zuschuss'!S$11*Fördertabellen!$E$31+'Kinder Zuschuss'!S$12*Fördertabellen!$E$32+'Kinder Zuschuss'!S$13*Fördertabellen!$E$33+'Kinder Zuschuss'!AC$5*Fördertabellen!$G$25+'Kinder Zuschuss'!AC$6*Fördertabellen!$G$26+'Kinder Zuschuss'!AC$7*Fördertabellen!$G$27+'Kinder Zuschuss'!AC$8*Fördertabellen!$G$28+'Kinder Zuschuss'!AC$9*Fördertabellen!$G$29+'Kinder Zuschuss'!AC$10*Fördertabellen!$G$30+'Kinder Zuschuss'!AC$11*Fördertabellen!$G$31+'Kinder Zuschuss'!AC$12*Fördertabellen!$G$32+'Kinder Zuschuss'!AC$13*Fördertabellen!$G$33+'Kinder Zuschuss'!AM$5*Fördertabellen!$I$25+'Kinder Zuschuss'!AM$6*Fördertabellen!$I$26+'Kinder Zuschuss'!AM$7*Fördertabellen!$I$27+'Kinder Zuschuss'!AM$8*Fördertabellen!$I$28+'Kinder Zuschuss'!AM$9*Fördertabellen!$I$29+'Kinder Zuschuss'!AM$10*Fördertabellen!$I$30+'Kinder Zuschuss'!AM$11*Fördertabellen!$I$31+'Kinder Zuschuss'!AM13*Fördertabellen!$I$32+'Kinder Zuschuss'!AM$13*Fördertabellen!$I$33+'Kinder Zuschuss'!AW$5*Fördertabellen!$K$25+'Kinder Zuschuss'!AW$6*Fördertabellen!$K$26+'Kinder Zuschuss'!AW$7*Fördertabellen!$K$27+'Kinder Zuschuss'!AW$8*Fördertabellen!$K$28+'Kinder Zuschuss'!AW$9*Fördertabellen!$K$29+'Kinder Zuschuss'!AW$10*Fördertabellen!$K$30+'Kinder Zuschuss'!AW$11*Fördertabellen!$K$31+'Kinder Zuschuss'!AW$12*Fördertabellen!$K$32+'Kinder Zuschuss'!AW$13*Fördertabellen!$K$33)/12,0)</f>
        <v>0</v>
      </c>
      <c r="S26" s="315"/>
      <c r="T26" s="315"/>
      <c r="U26" s="315"/>
      <c r="V26" s="316"/>
      <c r="W26" s="313">
        <f>IF(Allgemeines!$F$17&gt;0,H26,"")</f>
        <v>0</v>
      </c>
      <c r="X26" s="313"/>
      <c r="Y26" s="313"/>
      <c r="Z26" s="313"/>
      <c r="AA26" s="313"/>
      <c r="AB26" s="313">
        <f t="shared" si="9"/>
        <v>0</v>
      </c>
      <c r="AC26" s="313"/>
      <c r="AD26" s="313"/>
      <c r="AE26" s="313"/>
      <c r="AF26" s="313"/>
      <c r="AH26" s="314" t="s">
        <v>86</v>
      </c>
      <c r="AI26" s="296"/>
      <c r="AJ26" s="296"/>
      <c r="AK26" s="296"/>
      <c r="AL26" s="296"/>
      <c r="AM26" s="296"/>
      <c r="AN26" s="296"/>
      <c r="AO26" s="296"/>
      <c r="AP26" s="296"/>
      <c r="AQ26" s="296"/>
      <c r="AR26" s="296"/>
      <c r="AS26" s="296"/>
      <c r="AT26" s="296"/>
      <c r="AU26" s="296"/>
      <c r="AV26" s="296"/>
      <c r="AW26" s="296"/>
      <c r="AX26" s="322">
        <f>SUM(Personal!B:B)+SUM(Personal!F:F)</f>
        <v>0</v>
      </c>
      <c r="AY26" s="322"/>
      <c r="AZ26" s="322"/>
      <c r="BA26" s="340" t="s">
        <v>88</v>
      </c>
      <c r="BB26" s="296"/>
      <c r="BC26" s="296"/>
      <c r="BD26" s="296"/>
    </row>
    <row r="27" spans="1:61" x14ac:dyDescent="0.2">
      <c r="A27" s="332">
        <f>Allgemeines!B29</f>
        <v>0</v>
      </c>
      <c r="B27" s="332"/>
      <c r="C27" s="332"/>
      <c r="D27" s="332"/>
      <c r="E27" s="332"/>
      <c r="F27" s="332"/>
      <c r="G27" s="332"/>
      <c r="H27" s="325">
        <f>V1*(J5*Fördertabellen!$C$6+J6*Fördertabellen!$C$7+J7*Fördertabellen!$C$8+J8*Fördertabellen!$C$9+J9*Fördertabellen!$C$10+J10*Fördertabellen!$C$11+J11*Fördertabellen!$C$12+J12*Fördertabellen!$C$13+J13*Fördertabellen!$C$14+T5*Fördertabellen!$E$6+T6*Fördertabellen!$E$7+T7*Fördertabellen!$E$8+T8*Fördertabellen!$E$9+T9*Fördertabellen!$E$10+T10*Fördertabellen!$E$11+T11*Fördertabellen!$E$12+T12*Fördertabellen!$E$13+T13*Fördertabellen!$E$14+AD5*Fördertabellen!$G$6+AD6*Fördertabellen!$G$7+AD7*Fördertabellen!$G$8+AD8*Fördertabellen!$G$9+AD9*Fördertabellen!$G$10+AD10*Fördertabellen!$G$11+AD11*Fördertabellen!$G$12+AD12*Fördertabellen!$G$13+AD13*Fördertabellen!$G$14+AN5*Fördertabellen!$I$6+AN6*Fördertabellen!$I$7+AN7*Fördertabellen!$I$8+AN8*Fördertabellen!$I$9+AN9*Fördertabellen!$I$10+AN10*Fördertabellen!$I$11+AN11*Fördertabellen!$I$12+AN12*Fördertabellen!$I$13+AN13*Fördertabellen!$I$14+AX5*Fördertabellen!$K$6+AX6*Fördertabellen!$K$7+AX7*Fördertabellen!$K$8+AX8*Fördertabellen!$K$9+AX9*Fördertabellen!$K$10+AX10*Fördertabellen!$K$11+AX11*Fördertabellen!$K$12+AX12*Fördertabellen!$K$13+AX13*Fördertabellen!$K$14)/12</f>
        <v>0</v>
      </c>
      <c r="I27" s="315"/>
      <c r="J27" s="315"/>
      <c r="K27" s="315"/>
      <c r="L27" s="315"/>
      <c r="M27" s="315">
        <f t="shared" si="8"/>
        <v>0</v>
      </c>
      <c r="N27" s="315"/>
      <c r="O27" s="315"/>
      <c r="P27" s="315"/>
      <c r="Q27" s="316"/>
      <c r="R27" s="315">
        <f>IF($AX$28&lt;=11,$V$1*(J$5*Fördertabellen!$C$25+'Kinder Zuschuss'!J$6*Fördertabellen!$C$26+'Kinder Zuschuss'!J$7*Fördertabellen!$C$27+'Kinder Zuschuss'!J$8*Fördertabellen!$C$28+'Kinder Zuschuss'!J$9*Fördertabellen!$C$29+'Kinder Zuschuss'!J$10*Fördertabellen!$C$30+'Kinder Zuschuss'!J$11*Fördertabellen!$C$31+'Kinder Zuschuss'!J$12*Fördertabellen!$C$32+'Kinder Zuschuss'!J$13*Fördertabellen!$C$33+'Kinder Zuschuss'!T$5*Fördertabellen!$E$25+'Kinder Zuschuss'!T$6*Fördertabellen!$E$26+'Kinder Zuschuss'!T$7*Fördertabellen!$E$27+'Kinder Zuschuss'!T$8*Fördertabellen!$E$28+'Kinder Zuschuss'!T$9*Fördertabellen!$E$29+'Kinder Zuschuss'!T$10*Fördertabellen!$E$30+'Kinder Zuschuss'!T$11*Fördertabellen!$E$31+'Kinder Zuschuss'!T$12*Fördertabellen!$E$32+'Kinder Zuschuss'!T$13*Fördertabellen!$E$33+'Kinder Zuschuss'!AD$5*Fördertabellen!$G$25+'Kinder Zuschuss'!AD$6*Fördertabellen!$G$26+'Kinder Zuschuss'!AD$7*Fördertabellen!$G$27+'Kinder Zuschuss'!AD$8*Fördertabellen!$G$28+'Kinder Zuschuss'!AD$9*Fördertabellen!$G$29+'Kinder Zuschuss'!AD$10*Fördertabellen!$G$30+'Kinder Zuschuss'!AD$11*Fördertabellen!$G$31+'Kinder Zuschuss'!AD$12*Fördertabellen!$G$32+'Kinder Zuschuss'!AD$13*Fördertabellen!$G$33+'Kinder Zuschuss'!AN$5*Fördertabellen!$I$25+'Kinder Zuschuss'!AN$6*Fördertabellen!$I$26+'Kinder Zuschuss'!AN$7*Fördertabellen!$I$27+'Kinder Zuschuss'!AN$8*Fördertabellen!$I$28+'Kinder Zuschuss'!AN$9*Fördertabellen!$I$29+'Kinder Zuschuss'!AN$10*Fördertabellen!$I$30+'Kinder Zuschuss'!AN$11*Fördertabellen!$I$31+'Kinder Zuschuss'!AN12*Fördertabellen!$I$32+'Kinder Zuschuss'!AN$13*Fördertabellen!$I$33+'Kinder Zuschuss'!AX$5*Fördertabellen!$K$25+'Kinder Zuschuss'!AX$6*Fördertabellen!$K$26+'Kinder Zuschuss'!AX$7*Fördertabellen!$K$27+'Kinder Zuschuss'!AX$8*Fördertabellen!$K$28+'Kinder Zuschuss'!AX$9*Fördertabellen!$K$29+'Kinder Zuschuss'!AX$10*Fördertabellen!$K$30+'Kinder Zuschuss'!AX$11*Fördertabellen!$K$31+'Kinder Zuschuss'!AX$12*Fördertabellen!$K$32+'Kinder Zuschuss'!AX$13*Fördertabellen!$K$33)/12,0)</f>
        <v>0</v>
      </c>
      <c r="S27" s="315"/>
      <c r="T27" s="315"/>
      <c r="U27" s="315"/>
      <c r="V27" s="316"/>
      <c r="W27" s="313">
        <f>IF(Allgemeines!$F$17&gt;0,H27,"")</f>
        <v>0</v>
      </c>
      <c r="X27" s="313"/>
      <c r="Y27" s="313"/>
      <c r="Z27" s="313"/>
      <c r="AA27" s="313"/>
      <c r="AB27" s="313">
        <f t="shared" si="9"/>
        <v>0</v>
      </c>
      <c r="AC27" s="313"/>
      <c r="AD27" s="313"/>
      <c r="AE27" s="313"/>
      <c r="AF27" s="313"/>
      <c r="AH27" s="318" t="s">
        <v>86</v>
      </c>
      <c r="AI27" s="338"/>
      <c r="AJ27" s="338"/>
      <c r="AK27" s="338"/>
      <c r="AL27" s="338"/>
      <c r="AM27" s="338"/>
      <c r="AN27" s="338"/>
      <c r="AO27" s="338"/>
      <c r="AP27" s="338"/>
      <c r="AQ27" s="338"/>
      <c r="AR27" s="338"/>
      <c r="AS27" s="338"/>
      <c r="AT27" s="338"/>
      <c r="AU27" s="338"/>
      <c r="AV27" s="338"/>
      <c r="AW27" s="338"/>
      <c r="AX27" s="341">
        <f>AX26/5</f>
        <v>0</v>
      </c>
      <c r="AY27" s="341"/>
      <c r="AZ27" s="341"/>
      <c r="BA27" s="337" t="s">
        <v>83</v>
      </c>
      <c r="BB27" s="338"/>
      <c r="BC27" s="338"/>
      <c r="BD27" s="338"/>
    </row>
    <row r="28" spans="1:61" x14ac:dyDescent="0.2">
      <c r="A28" s="332">
        <f>Allgemeines!B30</f>
        <v>0</v>
      </c>
      <c r="B28" s="332"/>
      <c r="C28" s="332"/>
      <c r="D28" s="332"/>
      <c r="E28" s="332"/>
      <c r="F28" s="332"/>
      <c r="G28" s="332"/>
      <c r="H28" s="325">
        <f>V1*(K5*Fördertabellen!$C$6+K6*Fördertabellen!$C$7+K7*Fördertabellen!$C$8+K8*Fördertabellen!$C$9+K9*Fördertabellen!$C$10+K10*Fördertabellen!$C$11+K11*Fördertabellen!$C$12+K12*Fördertabellen!$C$13+K13*Fördertabellen!$C$14+U5*Fördertabellen!$E$6+U6*Fördertabellen!$E$7+U7*Fördertabellen!$E$8+U8*Fördertabellen!$E$9+U9*Fördertabellen!$E$10+U10*Fördertabellen!$E$11+U11*Fördertabellen!$E$12+U12*Fördertabellen!$E$13+U13*Fördertabellen!$E$14+AE5*Fördertabellen!$G$6+AE6*Fördertabellen!$G$7+AE7*Fördertabellen!$G$8+AE8*Fördertabellen!$G$9+AE9*Fördertabellen!$G$10+AE10*Fördertabellen!$G$11+AE11*Fördertabellen!$G$12+AE12*Fördertabellen!$G$13+AE13*Fördertabellen!$G$14+AO5*Fördertabellen!$I$6+AO6*Fördertabellen!$I$7+AO7*Fördertabellen!$I$8+AO8*Fördertabellen!$I$9+AO9*Fördertabellen!$I$10+AO10*Fördertabellen!$I$11+AO11*Fördertabellen!$I$12+AO12*Fördertabellen!$I$13+AO13*Fördertabellen!$I$14+AY5*Fördertabellen!$K$6+AY6*Fördertabellen!$K$7+AY7*Fördertabellen!$K$8+AY8*Fördertabellen!$K$9+AY9*Fördertabellen!$K$10+AY10*Fördertabellen!$K$11+AY11*Fördertabellen!$K$12+AY12*Fördertabellen!$K$13+AY13*Fördertabellen!$K$14)/12</f>
        <v>0</v>
      </c>
      <c r="I28" s="315"/>
      <c r="J28" s="315"/>
      <c r="K28" s="315"/>
      <c r="L28" s="315"/>
      <c r="M28" s="315">
        <f t="shared" si="8"/>
        <v>0</v>
      </c>
      <c r="N28" s="315"/>
      <c r="O28" s="315"/>
      <c r="P28" s="315"/>
      <c r="Q28" s="316"/>
      <c r="R28" s="315">
        <f>IF($AX$28&lt;=11,$V$1*(K$5*Fördertabellen!$C$25+'Kinder Zuschuss'!K$6*Fördertabellen!$C$26+'Kinder Zuschuss'!K$7*Fördertabellen!$C$27+'Kinder Zuschuss'!K$8*Fördertabellen!$C$28+'Kinder Zuschuss'!K$9*Fördertabellen!$C$29+'Kinder Zuschuss'!K$10*Fördertabellen!$C$30+'Kinder Zuschuss'!K$11*Fördertabellen!$C$31+'Kinder Zuschuss'!K$12*Fördertabellen!$C$32+'Kinder Zuschuss'!K$13*Fördertabellen!$C$33+'Kinder Zuschuss'!U$5*Fördertabellen!$E$25+'Kinder Zuschuss'!U$6*Fördertabellen!$E$26+'Kinder Zuschuss'!U$7*Fördertabellen!$E$27+'Kinder Zuschuss'!U$8*Fördertabellen!$E$28+'Kinder Zuschuss'!U$9*Fördertabellen!$E$29+'Kinder Zuschuss'!U$10*Fördertabellen!$E$30+'Kinder Zuschuss'!U$11*Fördertabellen!$E$31+'Kinder Zuschuss'!U$12*Fördertabellen!$E$32+'Kinder Zuschuss'!U$13*Fördertabellen!$E$33+'Kinder Zuschuss'!AE$5*Fördertabellen!$G$25+'Kinder Zuschuss'!AE$6*Fördertabellen!$G$26+'Kinder Zuschuss'!AE$7*Fördertabellen!$G$27+'Kinder Zuschuss'!AE$8*Fördertabellen!$G$28+'Kinder Zuschuss'!AE$9*Fördertabellen!$G$29+'Kinder Zuschuss'!AE$10*Fördertabellen!$G$30+'Kinder Zuschuss'!AE$11*Fördertabellen!$G$31+'Kinder Zuschuss'!AE$12*Fördertabellen!$G$32+'Kinder Zuschuss'!AE$13*Fördertabellen!$G$33+'Kinder Zuschuss'!AO$5*Fördertabellen!$I$25+'Kinder Zuschuss'!AO$6*Fördertabellen!$I$26+'Kinder Zuschuss'!AO$7*Fördertabellen!$I$27+'Kinder Zuschuss'!AO$8*Fördertabellen!$I$28+'Kinder Zuschuss'!AO$9*Fördertabellen!$I$29+'Kinder Zuschuss'!AO$10*Fördertabellen!$I$30+'Kinder Zuschuss'!AO$11*Fördertabellen!$I$31+'Kinder Zuschuss'!AO$12*Fördertabellen!$I$32+'Kinder Zuschuss'!AO$13*Fördertabellen!$I$33+'Kinder Zuschuss'!AY$5*Fördertabellen!$K$25+'Kinder Zuschuss'!AY$6*Fördertabellen!$K$26+'Kinder Zuschuss'!AY$7*Fördertabellen!$K$27+'Kinder Zuschuss'!AY$8*Fördertabellen!$K$28+'Kinder Zuschuss'!AY$9*Fördertabellen!$K$29+'Kinder Zuschuss'!AY$10*Fördertabellen!$K$30+'Kinder Zuschuss'!AY$11*Fördertabellen!$K$31+'Kinder Zuschuss'!AY$12*Fördertabellen!$K$32+'Kinder Zuschuss'!AY$13*Fördertabellen!$K$33)/12,0)</f>
        <v>0</v>
      </c>
      <c r="S28" s="315"/>
      <c r="T28" s="315"/>
      <c r="U28" s="315"/>
      <c r="V28" s="316"/>
      <c r="W28" s="313">
        <f>IF(Allgemeines!$F$17&gt;0,H28,"")</f>
        <v>0</v>
      </c>
      <c r="X28" s="313"/>
      <c r="Y28" s="313"/>
      <c r="Z28" s="313"/>
      <c r="AA28" s="313"/>
      <c r="AB28" s="313">
        <f>W28</f>
        <v>0</v>
      </c>
      <c r="AC28" s="313"/>
      <c r="AD28" s="313"/>
      <c r="AE28" s="313"/>
      <c r="AF28" s="313"/>
      <c r="AH28" s="363" t="s">
        <v>61</v>
      </c>
      <c r="AI28" s="328"/>
      <c r="AJ28" s="328"/>
      <c r="AK28" s="328"/>
      <c r="AL28" s="328"/>
      <c r="AM28" s="328"/>
      <c r="AN28" s="328"/>
      <c r="AO28" s="328"/>
      <c r="AP28" s="328"/>
      <c r="AQ28" s="328"/>
      <c r="AR28" s="328"/>
      <c r="AS28" s="328"/>
      <c r="AT28" s="328"/>
      <c r="AU28" s="328"/>
      <c r="AV28" s="329" t="str">
        <f>IF(AX26&gt;0,"1 :","")</f>
        <v/>
      </c>
      <c r="AW28" s="330"/>
      <c r="AX28" s="327" t="str">
        <f>IF(AX27&gt;0,ROUND(AX22/AX27,2)," ")</f>
        <v xml:space="preserve"> </v>
      </c>
      <c r="AY28" s="328"/>
      <c r="AZ28" s="328"/>
      <c r="BA28" s="326"/>
      <c r="BB28" s="326"/>
      <c r="BC28" s="326"/>
      <c r="BD28" s="326"/>
    </row>
    <row r="29" spans="1:61" x14ac:dyDescent="0.2">
      <c r="A29" s="332">
        <f>Allgemeines!B31</f>
        <v>0</v>
      </c>
      <c r="B29" s="332"/>
      <c r="C29" s="332"/>
      <c r="D29" s="332"/>
      <c r="E29" s="332"/>
      <c r="F29" s="332"/>
      <c r="G29" s="332"/>
      <c r="H29" s="325">
        <f>V1*(L5*Fördertabellen!$C$6+L6*Fördertabellen!$C$7+L7*Fördertabellen!$C$8+L8*Fördertabellen!$C$9+L9*Fördertabellen!$C$10+L10*Fördertabellen!$C$11+L11*Fördertabellen!$C$12+L12*Fördertabellen!$C$13+L13*Fördertabellen!$C$14+V5*Fördertabellen!$E$6+V6*Fördertabellen!$E$7+V7*Fördertabellen!$E$8+V8*Fördertabellen!$E$9+V9*Fördertabellen!$E$10+V10*Fördertabellen!$E$11+V11*Fördertabellen!$E$12+V12*Fördertabellen!$E$13+V13*Fördertabellen!$E$14+AF5*Fördertabellen!$G$6+AF6*Fördertabellen!$G$7+AF7*Fördertabellen!$G$8+AF8*Fördertabellen!$G$9+AF9*Fördertabellen!$G$10+AF10*Fördertabellen!$G$11+AF11*Fördertabellen!$G$12+AF12*Fördertabellen!$G$13+AF13*Fördertabellen!$G$14+AP5*Fördertabellen!$I$6+AP6*Fördertabellen!$I$7+AP7*Fördertabellen!$I$8+AP8*Fördertabellen!$I$9+AP9*Fördertabellen!$I$10+AP10*Fördertabellen!$I$11+AP11*Fördertabellen!$I$12+AP12*Fördertabellen!$I$13+AP13*Fördertabellen!$I$14+AZ5*Fördertabellen!$K$6+AZ6*Fördertabellen!$K$7+AZ7*Fördertabellen!$K$8+AZ8*Fördertabellen!$K$9+AZ9*Fördertabellen!$K$10+AZ10*Fördertabellen!$K$11+AZ11*Fördertabellen!$K$12+AZ12*Fördertabellen!$K$13+AZ13*Fördertabellen!$K$14)/12</f>
        <v>0</v>
      </c>
      <c r="I29" s="315"/>
      <c r="J29" s="315"/>
      <c r="K29" s="315"/>
      <c r="L29" s="315"/>
      <c r="M29" s="315">
        <f t="shared" si="8"/>
        <v>0</v>
      </c>
      <c r="N29" s="315"/>
      <c r="O29" s="315"/>
      <c r="P29" s="315"/>
      <c r="Q29" s="316"/>
      <c r="R29" s="315">
        <f>IF($AX$28&lt;=11,$V$1*(L$5*Fördertabellen!$C$25+'Kinder Zuschuss'!L$6*Fördertabellen!$C$26+'Kinder Zuschuss'!L$7*Fördertabellen!$C$27+'Kinder Zuschuss'!L$8*Fördertabellen!$C$28+'Kinder Zuschuss'!L$9*Fördertabellen!$C$29+'Kinder Zuschuss'!L$10*Fördertabellen!$C$30+'Kinder Zuschuss'!L$11*Fördertabellen!$C$31+'Kinder Zuschuss'!L$12*Fördertabellen!$C$32+'Kinder Zuschuss'!L$13*Fördertabellen!$C$33+'Kinder Zuschuss'!V$5*Fördertabellen!$E$25+'Kinder Zuschuss'!V$6*Fördertabellen!$E$26+'Kinder Zuschuss'!V$7*Fördertabellen!$E$27+'Kinder Zuschuss'!V$8*Fördertabellen!$E$28+'Kinder Zuschuss'!V$9*Fördertabellen!$E$29+'Kinder Zuschuss'!V$10*Fördertabellen!$E$30+'Kinder Zuschuss'!V$11*Fördertabellen!$E$31+'Kinder Zuschuss'!V$12*Fördertabellen!$E$32+'Kinder Zuschuss'!V$13*Fördertabellen!$E$33+'Kinder Zuschuss'!AF$5*Fördertabellen!$G$25+'Kinder Zuschuss'!AF$6*Fördertabellen!$G$26+'Kinder Zuschuss'!AF$7*Fördertabellen!$G$27+'Kinder Zuschuss'!AF$8*Fördertabellen!$G$28+'Kinder Zuschuss'!AF$9*Fördertabellen!$G$29+'Kinder Zuschuss'!AF$10*Fördertabellen!$G$30+'Kinder Zuschuss'!AF$11*Fördertabellen!$G$31+'Kinder Zuschuss'!AF$12*Fördertabellen!$G$32+'Kinder Zuschuss'!AF$13*Fördertabellen!$G$33+'Kinder Zuschuss'!AP$5*Fördertabellen!$I$25+'Kinder Zuschuss'!AP$6*Fördertabellen!$I$26+'Kinder Zuschuss'!AP$7*Fördertabellen!$I$27+'Kinder Zuschuss'!AP$8*Fördertabellen!$I$28+'Kinder Zuschuss'!AP$9*Fördertabellen!$I$29+'Kinder Zuschuss'!AP$10*Fördertabellen!$I$30+'Kinder Zuschuss'!AP$11*Fördertabellen!$I$31+'Kinder Zuschuss'!AP12*Fördertabellen!$I$32+'Kinder Zuschuss'!AP$13*Fördertabellen!$I$33+'Kinder Zuschuss'!AZ$5*Fördertabellen!$K$25+'Kinder Zuschuss'!AZ$6*Fördertabellen!$K$26+'Kinder Zuschuss'!AZ$7*Fördertabellen!$K$27+'Kinder Zuschuss'!AZ$8*Fördertabellen!$K$28+'Kinder Zuschuss'!AZ$9*Fördertabellen!$K$29+'Kinder Zuschuss'!AZ$10*Fördertabellen!$K$30+'Kinder Zuschuss'!AZ$11*Fördertabellen!$K$31+'Kinder Zuschuss'!AZ$12*Fördertabellen!$K$32+'Kinder Zuschuss'!AZ$13*Fördertabellen!$K$33)/12,0)</f>
        <v>0</v>
      </c>
      <c r="S29" s="315"/>
      <c r="T29" s="315"/>
      <c r="U29" s="315"/>
      <c r="V29" s="316"/>
      <c r="W29" s="313">
        <f>IF(Allgemeines!$F$17&gt;0,H29,"")</f>
        <v>0</v>
      </c>
      <c r="X29" s="313"/>
      <c r="Y29" s="313"/>
      <c r="Z29" s="313"/>
      <c r="AA29" s="313"/>
      <c r="AB29" s="313">
        <f t="shared" si="9"/>
        <v>0</v>
      </c>
      <c r="AC29" s="313"/>
      <c r="AD29" s="313"/>
      <c r="AE29" s="313"/>
      <c r="AF29" s="313"/>
      <c r="AH29" s="331" t="str">
        <f>IF(AX28&lt;&gt;" ",IF(AX28&lt;=11,"Mindestanstellungsschlüssel 1:11,0 (§ 17 Abs. 1 AVBayKiBiG) eingehalten.","Mindestanstellungsschlüssel 1:11,0 (§ 17 Abs. 1 AVBayKiBiG) nicht eingehalten."),"")</f>
        <v/>
      </c>
      <c r="AI29" s="331"/>
      <c r="AJ29" s="331"/>
      <c r="AK29" s="331"/>
      <c r="AL29" s="331"/>
      <c r="AM29" s="331"/>
      <c r="AN29" s="331"/>
      <c r="AO29" s="331"/>
      <c r="AP29" s="331"/>
      <c r="AQ29" s="331"/>
      <c r="AR29" s="331"/>
      <c r="AS29" s="331"/>
      <c r="AT29" s="331"/>
      <c r="AU29" s="331"/>
      <c r="AV29" s="331"/>
      <c r="AW29" s="331"/>
      <c r="AX29" s="331"/>
      <c r="AY29" s="331"/>
      <c r="AZ29" s="331"/>
      <c r="BA29" s="331"/>
      <c r="BB29" s="331"/>
      <c r="BC29" s="296"/>
      <c r="BD29" s="296"/>
    </row>
    <row r="30" spans="1:61" x14ac:dyDescent="0.2">
      <c r="A30" s="333" t="s">
        <v>36</v>
      </c>
      <c r="B30" s="333"/>
      <c r="C30" s="333"/>
      <c r="D30" s="333"/>
      <c r="E30" s="333"/>
      <c r="F30" s="333"/>
      <c r="G30" s="333"/>
      <c r="H30" s="336">
        <f>SUM(H21:H29)</f>
        <v>0</v>
      </c>
      <c r="I30" s="308"/>
      <c r="J30" s="308"/>
      <c r="K30" s="308"/>
      <c r="L30" s="308"/>
      <c r="M30" s="308">
        <f>SUM(M21:M29)</f>
        <v>0</v>
      </c>
      <c r="N30" s="308"/>
      <c r="O30" s="308"/>
      <c r="P30" s="308"/>
      <c r="Q30" s="309"/>
      <c r="R30" s="308">
        <f>SUM(R21:R29)</f>
        <v>0</v>
      </c>
      <c r="S30" s="308"/>
      <c r="T30" s="308"/>
      <c r="U30" s="308"/>
      <c r="V30" s="309"/>
      <c r="W30" s="325" t="e">
        <f>IF(Allgemeines!F17&gt;0,Allgemeines!F17*BC16*Allgemeines!F9*V1/12," ")</f>
        <v>#DIV/0!</v>
      </c>
      <c r="X30" s="315"/>
      <c r="Y30" s="315"/>
      <c r="Z30" s="315"/>
      <c r="AA30" s="315"/>
      <c r="AB30" s="315" t="e">
        <f>IF(Allgemeines!F17&gt;0,SUM(AB21:AB29)," ")</f>
        <v>#DIV/0!</v>
      </c>
      <c r="AC30" s="315"/>
      <c r="AD30" s="315"/>
      <c r="AE30" s="315"/>
      <c r="AF30" s="315"/>
      <c r="AH30" s="331" t="str">
        <f>IF(AX28&lt;&gt;" ",IF(AX28&lt;=10,"Empfohlener Schlüssel 1:10 (§ 17 Abs. 1 AVBayKiBiG) eingehalten.","Empfohlener Schlüssel 1:10 (§ 17 Abs. 1 AVBayKiBiG) nicht eingehalten."),"")</f>
        <v/>
      </c>
      <c r="AI30" s="331"/>
      <c r="AJ30" s="331"/>
      <c r="AK30" s="331"/>
      <c r="AL30" s="331"/>
      <c r="AM30" s="331"/>
      <c r="AN30" s="331"/>
      <c r="AO30" s="331"/>
      <c r="AP30" s="331"/>
      <c r="AQ30" s="331"/>
      <c r="AR30" s="331"/>
      <c r="AS30" s="331"/>
      <c r="AT30" s="331"/>
      <c r="AU30" s="331"/>
      <c r="AV30" s="331"/>
      <c r="AW30" s="331"/>
      <c r="AX30" s="331"/>
      <c r="AY30" s="331"/>
      <c r="AZ30" s="331"/>
      <c r="BA30" s="331"/>
      <c r="BB30" s="331"/>
      <c r="BC30" s="296"/>
      <c r="BD30" s="296"/>
    </row>
    <row r="31" spans="1:61" x14ac:dyDescent="0.2">
      <c r="A31" s="334" t="s">
        <v>63</v>
      </c>
      <c r="B31" s="334"/>
      <c r="C31" s="334"/>
      <c r="D31" s="334"/>
      <c r="E31" s="334"/>
      <c r="F31" s="334"/>
      <c r="G31" s="335"/>
      <c r="H31" s="57"/>
      <c r="I31" s="57"/>
      <c r="J31" s="57"/>
      <c r="K31" s="57"/>
      <c r="L31" s="57"/>
      <c r="M31" s="323">
        <f>H30+M30+R30</f>
        <v>0</v>
      </c>
      <c r="N31" s="323"/>
      <c r="O31" s="323"/>
      <c r="P31" s="323"/>
      <c r="Q31" s="323"/>
      <c r="R31" s="310"/>
      <c r="S31" s="310"/>
      <c r="T31" s="310"/>
      <c r="U31" s="310"/>
      <c r="V31" s="311"/>
      <c r="W31" s="313"/>
      <c r="X31" s="313"/>
      <c r="Y31" s="313"/>
      <c r="Z31" s="313"/>
      <c r="AA31" s="313"/>
      <c r="AB31" s="324" t="e">
        <f>IF(Allgemeines!F17&gt;0,W30+AB30,"")</f>
        <v>#DIV/0!</v>
      </c>
      <c r="AC31" s="324"/>
      <c r="AD31" s="324"/>
      <c r="AE31" s="324"/>
      <c r="AF31" s="324"/>
      <c r="AH31" s="317" t="str">
        <f>IF(AX28&lt;&gt;" ",IF(AX24&gt;=AX23,"Qualifikationsschlüssel (§ 17 Abs. 2 AVBayKiBiG) eingehalten.","Qualifikationsschlüssel (§ 17 Abs. 2 AVBayKiBiG) nicht eingehalten."),"")</f>
        <v/>
      </c>
      <c r="AI31" s="317"/>
      <c r="AJ31" s="317"/>
      <c r="AK31" s="317"/>
      <c r="AL31" s="317"/>
      <c r="AM31" s="317"/>
      <c r="AN31" s="317"/>
      <c r="AO31" s="317"/>
      <c r="AP31" s="317"/>
      <c r="AQ31" s="317"/>
      <c r="AR31" s="317"/>
      <c r="AS31" s="317"/>
      <c r="AT31" s="317"/>
      <c r="AU31" s="317"/>
      <c r="AV31" s="317"/>
      <c r="AW31" s="317"/>
      <c r="AX31" s="317"/>
      <c r="AY31" s="317"/>
      <c r="AZ31" s="317"/>
      <c r="BA31" s="317"/>
      <c r="BB31" s="317"/>
      <c r="BC31" s="307"/>
      <c r="BD31" s="307"/>
    </row>
    <row r="32" spans="1:61" x14ac:dyDescent="0.2">
      <c r="S32" s="51"/>
    </row>
  </sheetData>
  <sheetProtection password="9FF7" sheet="1"/>
  <mergeCells count="130">
    <mergeCell ref="H21:L21"/>
    <mergeCell ref="D3:L3"/>
    <mergeCell ref="A21:G21"/>
    <mergeCell ref="W20:AA20"/>
    <mergeCell ref="A17:V17"/>
    <mergeCell ref="C15:L15"/>
    <mergeCell ref="W21:AA21"/>
    <mergeCell ref="H20:L20"/>
    <mergeCell ref="W18:AF18"/>
    <mergeCell ref="R19:AA19"/>
    <mergeCell ref="X3:AF3"/>
    <mergeCell ref="W15:AF15"/>
    <mergeCell ref="A1:R1"/>
    <mergeCell ref="AH18:AW18"/>
    <mergeCell ref="AH19:AW19"/>
    <mergeCell ref="AH20:AW20"/>
    <mergeCell ref="M20:Q20"/>
    <mergeCell ref="AR17:AZ17"/>
    <mergeCell ref="V1:W1"/>
    <mergeCell ref="X1:AE1"/>
    <mergeCell ref="A20:G20"/>
    <mergeCell ref="AR3:AZ3"/>
    <mergeCell ref="C2:L2"/>
    <mergeCell ref="M15:V15"/>
    <mergeCell ref="AH3:AP3"/>
    <mergeCell ref="AB20:AF20"/>
    <mergeCell ref="M2:V2"/>
    <mergeCell ref="N3:V3"/>
    <mergeCell ref="AG15:AP15"/>
    <mergeCell ref="AQ15:AZ15"/>
    <mergeCell ref="W2:AF2"/>
    <mergeCell ref="AG2:AP2"/>
    <mergeCell ref="AQ2:AZ2"/>
    <mergeCell ref="BA18:BD18"/>
    <mergeCell ref="BA19:BD19"/>
    <mergeCell ref="AX20:AZ20"/>
    <mergeCell ref="AX18:AZ18"/>
    <mergeCell ref="AX19:AZ19"/>
    <mergeCell ref="BA27:BD27"/>
    <mergeCell ref="AX22:AZ22"/>
    <mergeCell ref="AX24:AZ24"/>
    <mergeCell ref="BA25:BD25"/>
    <mergeCell ref="BA26:BD26"/>
    <mergeCell ref="AX27:AZ27"/>
    <mergeCell ref="AX25:AZ25"/>
    <mergeCell ref="AX23:AZ23"/>
    <mergeCell ref="BA23:BD23"/>
    <mergeCell ref="A30:G30"/>
    <mergeCell ref="M30:Q30"/>
    <mergeCell ref="H27:L27"/>
    <mergeCell ref="H28:L28"/>
    <mergeCell ref="H29:L29"/>
    <mergeCell ref="M28:Q28"/>
    <mergeCell ref="M27:Q27"/>
    <mergeCell ref="A31:G31"/>
    <mergeCell ref="A29:G29"/>
    <mergeCell ref="H30:L30"/>
    <mergeCell ref="A22:G22"/>
    <mergeCell ref="H22:L22"/>
    <mergeCell ref="H23:L23"/>
    <mergeCell ref="H25:L25"/>
    <mergeCell ref="A23:G23"/>
    <mergeCell ref="AH26:AW26"/>
    <mergeCell ref="AB23:AF23"/>
    <mergeCell ref="AB22:AF22"/>
    <mergeCell ref="AB25:AF25"/>
    <mergeCell ref="A24:G24"/>
    <mergeCell ref="AB26:AF26"/>
    <mergeCell ref="M26:Q26"/>
    <mergeCell ref="H26:L26"/>
    <mergeCell ref="AH22:AW22"/>
    <mergeCell ref="AH23:AW23"/>
    <mergeCell ref="AH24:AW24"/>
    <mergeCell ref="AH25:AW25"/>
    <mergeCell ref="A25:G25"/>
    <mergeCell ref="A28:G28"/>
    <mergeCell ref="M24:Q24"/>
    <mergeCell ref="W24:AA24"/>
    <mergeCell ref="W26:AA26"/>
    <mergeCell ref="M25:Q25"/>
    <mergeCell ref="H24:L24"/>
    <mergeCell ref="R25:V25"/>
    <mergeCell ref="W25:AA25"/>
    <mergeCell ref="A26:G26"/>
    <mergeCell ref="A27:G27"/>
    <mergeCell ref="W28:AA28"/>
    <mergeCell ref="W27:AA27"/>
    <mergeCell ref="M31:Q31"/>
    <mergeCell ref="AB31:AF31"/>
    <mergeCell ref="AB29:AF29"/>
    <mergeCell ref="W31:AA31"/>
    <mergeCell ref="W30:AA30"/>
    <mergeCell ref="BA28:BD28"/>
    <mergeCell ref="AX28:AZ28"/>
    <mergeCell ref="AV28:AW28"/>
    <mergeCell ref="AH29:BD29"/>
    <mergeCell ref="AH30:BD30"/>
    <mergeCell ref="AB28:AF28"/>
    <mergeCell ref="AH28:AU28"/>
    <mergeCell ref="M29:Q29"/>
    <mergeCell ref="M22:Q22"/>
    <mergeCell ref="M23:Q23"/>
    <mergeCell ref="W23:AA23"/>
    <mergeCell ref="AX21:AZ21"/>
    <mergeCell ref="W22:AA22"/>
    <mergeCell ref="R28:V28"/>
    <mergeCell ref="R29:V29"/>
    <mergeCell ref="AX26:AZ26"/>
    <mergeCell ref="AB27:AF27"/>
    <mergeCell ref="M21:Q21"/>
    <mergeCell ref="AH27:AW27"/>
    <mergeCell ref="R30:V30"/>
    <mergeCell ref="R31:V31"/>
    <mergeCell ref="BA24:BD24"/>
    <mergeCell ref="AB21:AF21"/>
    <mergeCell ref="AH21:AW21"/>
    <mergeCell ref="BA20:BD20"/>
    <mergeCell ref="R26:V26"/>
    <mergeCell ref="R27:V27"/>
    <mergeCell ref="AH31:BD31"/>
    <mergeCell ref="AB30:AF30"/>
    <mergeCell ref="BA21:BD21"/>
    <mergeCell ref="BA22:BD22"/>
    <mergeCell ref="AB24:AF24"/>
    <mergeCell ref="R20:V20"/>
    <mergeCell ref="R21:V21"/>
    <mergeCell ref="R22:V22"/>
    <mergeCell ref="R23:V23"/>
    <mergeCell ref="R24:V24"/>
    <mergeCell ref="W29:AA29"/>
  </mergeCells>
  <phoneticPr fontId="8" type="noConversion"/>
  <conditionalFormatting sqref="D4:V4 X4:AP4 AR4:AZ4 H21:Q21 A22:Q29">
    <cfRule type="cellIs" dxfId="20" priority="2" stopIfTrue="1" operator="equal">
      <formula>0</formula>
    </cfRule>
  </conditionalFormatting>
  <conditionalFormatting sqref="R19:AA19">
    <cfRule type="cellIs" dxfId="19" priority="11" stopIfTrue="1" operator="notEqual">
      <formula>" "</formula>
    </cfRule>
  </conditionalFormatting>
  <conditionalFormatting sqref="R21:AF29">
    <cfRule type="cellIs" dxfId="18" priority="1" stopIfTrue="1" operator="equal">
      <formula>0</formula>
    </cfRule>
  </conditionalFormatting>
  <conditionalFormatting sqref="V1:W1">
    <cfRule type="cellIs" dxfId="17" priority="9" stopIfTrue="1" operator="notEqual">
      <formula>12</formula>
    </cfRule>
  </conditionalFormatting>
  <conditionalFormatting sqref="W18:AF18">
    <cfRule type="cellIs" dxfId="16" priority="5" stopIfTrue="1" operator="notEqual">
      <formula>" "</formula>
    </cfRule>
  </conditionalFormatting>
  <conditionalFormatting sqref="W20:AF20">
    <cfRule type="cellIs" dxfId="15" priority="4" stopIfTrue="1" operator="notEqual">
      <formula>" "</formula>
    </cfRule>
  </conditionalFormatting>
  <conditionalFormatting sqref="W30:AF30">
    <cfRule type="cellIs" dxfId="14" priority="3" stopIfTrue="1" operator="notEqual">
      <formula>" "</formula>
    </cfRule>
  </conditionalFormatting>
  <conditionalFormatting sqref="X17:AF17 AH17:AP17 AR17:AZ17">
    <cfRule type="cellIs" dxfId="13" priority="6" stopIfTrue="1" operator="equal">
      <formula>"Bis 3 Std. nur in Sonderfällen!"</formula>
    </cfRule>
  </conditionalFormatting>
  <conditionalFormatting sqref="AH29:BD29">
    <cfRule type="cellIs" dxfId="12" priority="12" stopIfTrue="1" operator="equal">
      <formula>"Mindestanstellungsschlüssel 1:11,5 (§ 17 Abs. 1 AVBayKiBiG) nicht eingehalten."</formula>
    </cfRule>
  </conditionalFormatting>
  <conditionalFormatting sqref="AH30:BD30">
    <cfRule type="cellIs" dxfId="11" priority="7" stopIfTrue="1" operator="equal">
      <formula>"Empfohlener Schlüssel 1:10 (§ 17 Abs. 1 AVBayKiBiG) nicht eingehalten."</formula>
    </cfRule>
  </conditionalFormatting>
  <conditionalFormatting sqref="AH31:BD31">
    <cfRule type="cellIs" dxfId="10" priority="8" stopIfTrue="1" operator="equal">
      <formula>"Qualifikationsschlüssel (§ 17 Abs. 2 AVBayKiBiG) nicht eingehalten."</formula>
    </cfRule>
  </conditionalFormatting>
  <conditionalFormatting sqref="BA15:BA16">
    <cfRule type="cellIs" dxfId="9" priority="10" stopIfTrue="1" operator="notEqual">
      <formula>$BA$14</formula>
    </cfRule>
  </conditionalFormatting>
  <pageMargins left="0.39370078740157483" right="0.39370078740157483" top="0.78740157480314965" bottom="0.78740157480314965"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O77"/>
  <sheetViews>
    <sheetView showGridLines="0" showZeros="0" zoomScaleNormal="100" workbookViewId="0">
      <pane xSplit="2" topLeftCell="C1" activePane="topRight" state="frozenSplit"/>
      <selection pane="topRight" activeCell="B20" sqref="B20"/>
    </sheetView>
  </sheetViews>
  <sheetFormatPr baseColWidth="10" defaultRowHeight="12.75" x14ac:dyDescent="0.2"/>
  <cols>
    <col min="1" max="1" width="28.28515625" customWidth="1"/>
    <col min="2" max="2" width="8.85546875" customWidth="1"/>
    <col min="3" max="3" width="4.140625" style="92" customWidth="1"/>
    <col min="4" max="10" width="7.28515625" customWidth="1"/>
    <col min="11" max="11" width="4.42578125" customWidth="1"/>
    <col min="12" max="12" width="28.85546875" customWidth="1"/>
    <col min="13" max="13" width="10.42578125" customWidth="1"/>
    <col min="14" max="14" width="6.5703125" customWidth="1"/>
    <col min="28" max="28" width="2" customWidth="1"/>
  </cols>
  <sheetData>
    <row r="1" spans="1:14" s="59" customFormat="1" ht="15.75" x14ac:dyDescent="0.25">
      <c r="A1" s="295" t="s">
        <v>190</v>
      </c>
      <c r="B1" s="394"/>
      <c r="C1" s="105"/>
      <c r="D1" s="115"/>
      <c r="E1" s="115"/>
      <c r="F1" s="115"/>
      <c r="G1" s="106"/>
      <c r="H1" s="115"/>
      <c r="I1" s="115"/>
      <c r="J1" s="106"/>
      <c r="K1" s="398">
        <f>Allgemeines!B3</f>
        <v>0</v>
      </c>
      <c r="L1" s="399"/>
      <c r="M1" s="399"/>
      <c r="N1" s="399"/>
    </row>
    <row r="2" spans="1:14" s="59" customFormat="1" x14ac:dyDescent="0.2">
      <c r="B2" s="105"/>
      <c r="C2" s="105"/>
      <c r="D2" s="115"/>
      <c r="E2" s="115"/>
      <c r="F2" s="115"/>
      <c r="G2" s="115"/>
      <c r="H2" s="115"/>
      <c r="I2" s="115"/>
      <c r="J2" s="106"/>
      <c r="K2" s="399"/>
      <c r="L2" s="399"/>
      <c r="M2" s="399"/>
      <c r="N2" s="399"/>
    </row>
    <row r="3" spans="1:14" s="59" customFormat="1" x14ac:dyDescent="0.2">
      <c r="A3" s="395" t="s">
        <v>192</v>
      </c>
      <c r="B3" s="396"/>
      <c r="C3" s="105"/>
      <c r="D3" s="115"/>
      <c r="E3" s="115"/>
      <c r="F3" s="115"/>
      <c r="G3" s="115"/>
      <c r="H3" s="115"/>
      <c r="I3" s="115"/>
      <c r="J3" s="106"/>
      <c r="K3" s="381">
        <f>Allgemeines!B4</f>
        <v>0</v>
      </c>
      <c r="L3" s="382"/>
      <c r="M3" s="382"/>
      <c r="N3" s="382"/>
    </row>
    <row r="4" spans="1:14" s="59" customFormat="1" x14ac:dyDescent="0.2">
      <c r="A4" s="397"/>
      <c r="B4" s="396"/>
      <c r="C4" s="105"/>
      <c r="D4" s="115"/>
      <c r="E4" s="115"/>
      <c r="F4" s="115"/>
      <c r="G4" s="115"/>
      <c r="H4" s="115"/>
      <c r="I4" s="115"/>
      <c r="J4" s="106"/>
      <c r="K4" s="381" t="str">
        <f>CONCATENATE(Allgemeines!B5," ",Allgemeines!B6)</f>
        <v xml:space="preserve"> </v>
      </c>
      <c r="L4" s="382"/>
      <c r="M4" s="382"/>
      <c r="N4" s="382"/>
    </row>
    <row r="5" spans="1:14" s="59" customFormat="1" x14ac:dyDescent="0.2">
      <c r="A5" s="397"/>
      <c r="B5" s="396"/>
      <c r="C5" s="105"/>
      <c r="D5" s="115"/>
      <c r="E5" s="115"/>
      <c r="F5" s="115"/>
      <c r="G5" s="115"/>
      <c r="H5" s="115"/>
      <c r="I5" s="115"/>
      <c r="J5" s="106"/>
      <c r="K5" s="106"/>
      <c r="L5" s="106"/>
      <c r="M5" s="106"/>
      <c r="N5" s="106"/>
    </row>
    <row r="6" spans="1:14" s="59" customFormat="1" ht="12.75" customHeight="1" x14ac:dyDescent="0.2">
      <c r="A6" s="151"/>
      <c r="B6" s="151"/>
      <c r="C6" s="105"/>
      <c r="D6" s="115"/>
      <c r="E6" s="115"/>
      <c r="F6" s="115"/>
      <c r="G6" s="115"/>
      <c r="H6" s="115"/>
      <c r="I6" s="115"/>
      <c r="J6" s="106"/>
      <c r="K6" s="383">
        <f>Allgemeines!F15</f>
        <v>0</v>
      </c>
      <c r="L6" s="384"/>
      <c r="M6" s="384"/>
      <c r="N6" s="384"/>
    </row>
    <row r="7" spans="1:14" s="59" customFormat="1" x14ac:dyDescent="0.2">
      <c r="A7" s="153" t="s">
        <v>189</v>
      </c>
      <c r="B7" s="160" t="s">
        <v>195</v>
      </c>
      <c r="C7" s="105"/>
      <c r="D7" s="115"/>
      <c r="E7" s="115"/>
      <c r="F7" s="115"/>
      <c r="G7" s="115"/>
      <c r="H7" s="115"/>
      <c r="I7" s="115"/>
      <c r="J7" s="106"/>
      <c r="K7" s="106"/>
      <c r="L7" s="106"/>
      <c r="M7" s="106"/>
      <c r="N7" s="106"/>
    </row>
    <row r="8" spans="1:14" s="59" customFormat="1" x14ac:dyDescent="0.2">
      <c r="A8" s="152" t="str">
        <f>IF(Allgemeines!B23&lt;&gt;"",Allgemeines!B23,"")</f>
        <v/>
      </c>
      <c r="B8" s="161">
        <v>1</v>
      </c>
      <c r="C8" s="105"/>
      <c r="D8" s="106"/>
      <c r="E8" s="115"/>
      <c r="F8" s="115"/>
      <c r="G8" s="115"/>
      <c r="H8" s="115"/>
      <c r="I8" s="115"/>
      <c r="J8" s="106"/>
      <c r="K8" s="400" t="str">
        <f>CONCATENATE("Bank: ",Allgemeines!B14)</f>
        <v xml:space="preserve">Bank: </v>
      </c>
      <c r="L8" s="400"/>
      <c r="M8" s="400"/>
      <c r="N8" s="400"/>
    </row>
    <row r="9" spans="1:14" x14ac:dyDescent="0.2">
      <c r="A9" s="152" t="str">
        <f>IF(Allgemeines!B24&lt;&gt;"",Allgemeines!B24,"")</f>
        <v/>
      </c>
      <c r="B9" s="161">
        <v>2</v>
      </c>
      <c r="D9" s="387" t="str">
        <f>IF(K1&lt;&gt;0,CONCATENATE(K1," - ",K3," - ",K4),"")</f>
        <v/>
      </c>
      <c r="E9" s="388"/>
      <c r="F9" s="388"/>
      <c r="G9" s="388"/>
      <c r="H9" s="388"/>
      <c r="I9" s="388"/>
      <c r="J9" s="106"/>
      <c r="K9" s="382" t="str">
        <f>CONCATENATE("Kto.-Inh. ",Allgemeines!B15)</f>
        <v xml:space="preserve">Kto.-Inh. </v>
      </c>
      <c r="L9" s="382"/>
      <c r="M9" s="382"/>
      <c r="N9" s="382"/>
    </row>
    <row r="10" spans="1:14" x14ac:dyDescent="0.2">
      <c r="A10" s="152" t="str">
        <f>IF(Allgemeines!B25&lt;&gt;"",Allgemeines!B25,"")</f>
        <v/>
      </c>
      <c r="B10" s="161">
        <v>3</v>
      </c>
      <c r="D10" s="389"/>
      <c r="E10" s="389"/>
      <c r="F10" s="389"/>
      <c r="G10" s="389"/>
      <c r="H10" s="389"/>
      <c r="I10" s="389"/>
      <c r="J10" s="106"/>
      <c r="K10" s="386" t="str">
        <f>CONCATENATE("Kto.-Nr. ",Allgemeines!B16,"")</f>
        <v xml:space="preserve">Kto.-Nr. </v>
      </c>
      <c r="L10" s="386"/>
      <c r="M10" s="385">
        <f>Allgemeines!B17</f>
        <v>0</v>
      </c>
      <c r="N10" s="386"/>
    </row>
    <row r="11" spans="1:14" x14ac:dyDescent="0.2">
      <c r="A11" s="152" t="str">
        <f>IF(Allgemeines!B26&lt;&gt;"",Allgemeines!B26,"")</f>
        <v/>
      </c>
      <c r="B11" s="161">
        <v>4</v>
      </c>
      <c r="D11" s="416" t="str">
        <f>CONCATENATE(IF($B$19=1,Allgemeines!C23,""),IF($B$19=2,Allgemeines!C24,""),IF($B$19=3,Allgemeines!C25,""),IF($B$19=4,Allgemeines!C26,""),IF($B$19=5,Allgemeines!C27,""),IF($B$19=6,Allgemeines!C28,""),IF($B$19=7,Allgemeines!C29,""),IF($B$19=8,Allgemeines!C30,""),IF($B$19=9,Allgemeines!C31,""))</f>
        <v/>
      </c>
      <c r="E11" s="417"/>
      <c r="F11" s="417"/>
      <c r="G11" s="417"/>
      <c r="H11" s="417"/>
      <c r="I11" s="417"/>
      <c r="J11" s="106"/>
      <c r="K11" s="418" t="s">
        <v>80</v>
      </c>
      <c r="L11" s="419"/>
      <c r="M11" s="419"/>
      <c r="N11" s="419"/>
    </row>
    <row r="12" spans="1:14" x14ac:dyDescent="0.2">
      <c r="A12" s="152" t="str">
        <f>IF(Allgemeines!B27&lt;&gt;"",Allgemeines!B27,"")</f>
        <v/>
      </c>
      <c r="B12" s="161">
        <v>5</v>
      </c>
      <c r="D12" s="390" t="str">
        <f>CONCATENATE(IF($B$19=1,Allgemeines!D23,""),IF($B$19=2,Allgemeines!D24,""),IF($B$19=3,Allgemeines!D25,""),IF($B$19=4,Allgemeines!D26,""),IF($B$19=5,Allgemeines!D27,""),IF($B$19=6,Allgemeines!D28,""),IF($B$19=7,Allgemeines!D29,""),IF($B$19=8,Allgemeines!D30,""),IF($B$19=9,Allgemeines!D31,""))</f>
        <v/>
      </c>
      <c r="E12" s="390"/>
      <c r="F12" s="390"/>
      <c r="G12" s="390"/>
      <c r="H12" s="390"/>
      <c r="I12" s="390"/>
      <c r="J12" s="106"/>
      <c r="K12" s="381">
        <f>Allgemeines!B8</f>
        <v>0</v>
      </c>
      <c r="L12" s="382"/>
      <c r="M12" s="382"/>
      <c r="N12" s="382"/>
    </row>
    <row r="13" spans="1:14" x14ac:dyDescent="0.2">
      <c r="A13" s="152" t="str">
        <f>IF(Allgemeines!B28&lt;&gt;"",Allgemeines!B28,"")</f>
        <v/>
      </c>
      <c r="B13" s="161">
        <v>6</v>
      </c>
      <c r="D13" s="390" t="str">
        <f>CONCATENATE(IF($B$19=1,Allgemeines!E23,""),IF($B$19=2,Allgemeines!E24,""),IF($B$19=3,Allgemeines!E25,""),IF($B$19=4,Allgemeines!E26,""),IF($B$19=5,Allgemeines!E27,""),IF($B$19=6,Allgemeines!E28,""),IF($B$19=7,Allgemeines!E29,""),IF($B$19=8,Allgemeines!E30,""),IF($B$19=9,Allgemeines!E31,""))</f>
        <v/>
      </c>
      <c r="E13" s="403"/>
      <c r="F13" s="403"/>
      <c r="G13" s="403"/>
      <c r="H13" s="403"/>
      <c r="I13" s="403"/>
      <c r="J13" s="106"/>
      <c r="K13" s="382" t="str">
        <f>CONCATENATE("Tel. ",Allgemeines!B9,", Fax ",Allgemeines!B10)</f>
        <v xml:space="preserve">Tel. , Fax </v>
      </c>
      <c r="L13" s="382"/>
      <c r="M13" s="382"/>
      <c r="N13" s="382"/>
    </row>
    <row r="14" spans="1:14" x14ac:dyDescent="0.2">
      <c r="A14" s="152" t="str">
        <f>IF(Allgemeines!B29&lt;&gt;"",Allgemeines!B29,"")</f>
        <v/>
      </c>
      <c r="B14" s="161">
        <v>7</v>
      </c>
      <c r="D14" s="116" t="str">
        <f>CONCATENATE(IF($B$19=1,Allgemeines!F23,""),IF($B$19=2,Allgemeines!F24,""),IF($B$19=3,Allgemeines!F25,""),IF($B$19=4,Allgemeines!F26,""),IF($B$19=5,Allgemeines!F27,""),IF($B$19=6,Allgemeines!F28,""),IF($B$19=7,Allgemeines!F29,""),IF($B$19=8,Allgemeines!F30,""),IF($B$19=9,Allgemeines!F31,""))</f>
        <v/>
      </c>
      <c r="E14" s="390" t="str">
        <f>CONCATENATE(IF($B$19=1,Allgemeines!G23,""),IF($B$19=2,Allgemeines!G24,""),IF($B$19=3,Allgemeines!G25,""),IF($B$19=4,Allgemeines!G26,""),IF($B$19=5,Allgemeines!G27,""),IF($B$19=6,Allgemeines!G28,""),IF($B$19=7,Allgemeines!G29,""),IF($B$19=8,Allgemeines!G30,""),IF($B$19=9,Allgemeines!G31,""))</f>
        <v/>
      </c>
      <c r="F14" s="403"/>
      <c r="G14" s="403"/>
      <c r="H14" s="403"/>
      <c r="I14" s="403"/>
      <c r="J14" s="106"/>
      <c r="K14" s="384" t="str">
        <f>CONCATENATE("E-Mail ",Allgemeines!B11)</f>
        <v xml:space="preserve">E-Mail </v>
      </c>
      <c r="L14" s="384"/>
      <c r="M14" s="384"/>
      <c r="N14" s="384"/>
    </row>
    <row r="15" spans="1:14" x14ac:dyDescent="0.2">
      <c r="A15" s="152" t="str">
        <f>IF(Allgemeines!B30&lt;&gt;"",Allgemeines!B30,"")</f>
        <v/>
      </c>
      <c r="B15" s="161">
        <v>8</v>
      </c>
      <c r="D15" s="115"/>
      <c r="E15" s="115"/>
      <c r="F15" s="115"/>
      <c r="G15" s="115"/>
      <c r="H15" s="115"/>
      <c r="I15" s="115"/>
      <c r="J15" s="106"/>
      <c r="K15" s="384"/>
      <c r="L15" s="384"/>
      <c r="M15" s="384"/>
      <c r="N15" s="384"/>
    </row>
    <row r="16" spans="1:14" x14ac:dyDescent="0.2">
      <c r="A16" s="152" t="str">
        <f>IF(Allgemeines!B31&lt;&gt;"",Allgemeines!B31,"")</f>
        <v/>
      </c>
      <c r="B16" s="161">
        <v>9</v>
      </c>
      <c r="D16" s="115"/>
      <c r="E16" s="115"/>
      <c r="F16" s="115"/>
      <c r="G16" s="115"/>
      <c r="H16" s="115"/>
      <c r="I16" s="115"/>
      <c r="J16" s="106"/>
      <c r="K16" s="407" t="str">
        <f>CONCATENATE(Allgemeines!F3,", ",Allgemeines!F4,", ",Allgemeines!F5," ",Allgemeines!F6,", Leitung: ",Allgemeines!F7,", EinrNr: ",Allgemeines!F8)</f>
        <v xml:space="preserve">, ,  , Leitung: , EinrNr: </v>
      </c>
      <c r="L16" s="408"/>
      <c r="M16" s="408"/>
      <c r="N16" s="408"/>
    </row>
    <row r="17" spans="1:15" ht="12.75" customHeight="1" x14ac:dyDescent="0.2">
      <c r="B17" s="162"/>
      <c r="D17" s="115"/>
      <c r="E17" s="115"/>
      <c r="F17" s="115"/>
      <c r="G17" s="115"/>
      <c r="H17" s="115"/>
      <c r="I17" s="115"/>
      <c r="J17" s="114"/>
      <c r="K17" s="409"/>
      <c r="L17" s="409"/>
      <c r="M17" s="409"/>
      <c r="N17" s="409"/>
    </row>
    <row r="18" spans="1:15" x14ac:dyDescent="0.2">
      <c r="A18" s="401" t="s">
        <v>188</v>
      </c>
      <c r="B18" s="402"/>
      <c r="D18" s="115"/>
      <c r="E18" s="115"/>
      <c r="F18" s="115"/>
      <c r="G18" s="115"/>
      <c r="H18" s="115"/>
      <c r="I18" s="115"/>
      <c r="J18" s="114"/>
      <c r="K18" s="409"/>
      <c r="L18" s="409"/>
      <c r="M18" s="409"/>
      <c r="N18" s="409"/>
    </row>
    <row r="19" spans="1:15" x14ac:dyDescent="0.2">
      <c r="A19" t="s">
        <v>191</v>
      </c>
      <c r="B19" s="238">
        <v>1</v>
      </c>
      <c r="D19" s="115"/>
      <c r="E19" s="115"/>
      <c r="F19" s="115"/>
      <c r="G19" s="115"/>
      <c r="H19" s="115"/>
      <c r="I19" s="115"/>
      <c r="J19" s="114"/>
      <c r="K19" s="410"/>
      <c r="L19" s="410"/>
      <c r="M19" s="410"/>
      <c r="N19" s="410"/>
    </row>
    <row r="20" spans="1:15" x14ac:dyDescent="0.2">
      <c r="B20" s="92"/>
      <c r="D20" s="420" t="str">
        <f>CONCATENATE("Abschlag kindbezogene Förderung nach BayKiBiG:",Allgemeines!F14," Abrechnungsmonate ",Allgemeines!F13,", Stichtag ",Allgemeines!F12)</f>
        <v xml:space="preserve">Abschlag kindbezogene Förderung nach BayKiBiG: Abrechnungsmonate , Stichtag </v>
      </c>
      <c r="E20" s="421"/>
      <c r="F20" s="421"/>
      <c r="G20" s="421"/>
      <c r="H20" s="421"/>
      <c r="I20" s="421"/>
      <c r="J20" s="421"/>
      <c r="K20" s="421"/>
      <c r="L20" s="421"/>
      <c r="M20" s="403"/>
      <c r="N20" s="403"/>
    </row>
    <row r="21" spans="1:15" ht="12.75" customHeight="1" x14ac:dyDescent="0.2">
      <c r="A21" s="395" t="s">
        <v>125</v>
      </c>
      <c r="B21" s="396"/>
      <c r="D21" s="115"/>
      <c r="E21" s="115"/>
      <c r="F21" s="117"/>
      <c r="G21" s="115"/>
      <c r="H21" s="115"/>
      <c r="I21" s="115"/>
      <c r="J21" s="115"/>
      <c r="K21" s="115"/>
      <c r="L21" s="106"/>
      <c r="M21" s="106"/>
      <c r="N21" s="106"/>
    </row>
    <row r="22" spans="1:15" x14ac:dyDescent="0.2">
      <c r="A22" s="397"/>
      <c r="B22" s="396"/>
      <c r="D22" s="391" t="s">
        <v>56</v>
      </c>
      <c r="E22" s="392"/>
      <c r="F22" s="392"/>
      <c r="G22" s="392"/>
      <c r="H22" s="392"/>
      <c r="I22" s="392"/>
      <c r="J22" s="392"/>
      <c r="K22" s="392"/>
      <c r="L22" s="392"/>
      <c r="M22" s="392"/>
      <c r="N22" s="106"/>
    </row>
    <row r="23" spans="1:15" x14ac:dyDescent="0.2">
      <c r="A23" s="397"/>
      <c r="B23" s="396"/>
      <c r="D23" s="115"/>
      <c r="E23" s="115"/>
      <c r="F23" s="115"/>
      <c r="G23" s="115"/>
      <c r="H23" s="115"/>
      <c r="I23" s="115"/>
      <c r="J23" s="115"/>
      <c r="K23" s="115"/>
      <c r="L23" s="106"/>
      <c r="M23" s="106"/>
      <c r="N23" s="106"/>
    </row>
    <row r="24" spans="1:15" ht="38.25" customHeight="1" x14ac:dyDescent="0.2">
      <c r="A24" s="397"/>
      <c r="B24" s="396"/>
      <c r="D24" s="398" t="s">
        <v>76</v>
      </c>
      <c r="E24" s="398"/>
      <c r="F24" s="398"/>
      <c r="G24" s="398"/>
      <c r="H24" s="398"/>
      <c r="I24" s="398"/>
      <c r="J24" s="398"/>
      <c r="K24" s="398"/>
      <c r="L24" s="392"/>
      <c r="M24" s="392"/>
      <c r="N24" s="392"/>
    </row>
    <row r="25" spans="1:15" ht="6" customHeight="1" x14ac:dyDescent="0.2">
      <c r="A25" s="397"/>
      <c r="B25" s="396"/>
      <c r="D25" s="2"/>
      <c r="E25" s="2"/>
      <c r="F25" s="2"/>
      <c r="G25" s="2"/>
      <c r="H25" s="2"/>
      <c r="I25" s="2"/>
      <c r="J25" s="2"/>
      <c r="K25" s="2"/>
    </row>
    <row r="26" spans="1:15" ht="33.950000000000003" customHeight="1" x14ac:dyDescent="0.2">
      <c r="A26" s="397"/>
      <c r="B26" s="396"/>
      <c r="D26" s="118"/>
      <c r="E26" s="145" t="str">
        <f>Fördertabellen!C4</f>
        <v>Regelkind (3 Jahre - Einschulg.)</v>
      </c>
      <c r="F26" s="145" t="str">
        <f>Fördertabellen!E4</f>
        <v>Schulkind</v>
      </c>
      <c r="G26" s="145" t="str">
        <f>Fördertabellen!G4</f>
        <v>Migration</v>
      </c>
      <c r="H26" s="145" t="str">
        <f>Fördertabellen!I4</f>
        <v>0 bis unter 3 Jahre</v>
      </c>
      <c r="I26" s="145" t="str">
        <f>Fördertabellen!K4</f>
        <v>behindert</v>
      </c>
      <c r="J26" s="146" t="s">
        <v>57</v>
      </c>
      <c r="L26" s="411" t="str">
        <f>IF(SUM('Kinder Zuschuss'!AQ15:AZ15)&gt;'Kinder Zuschuss'!BA15/3,"Mehr als 1/3 der Kinder behindert (Art. 2 Abs. 3 BayKiBiG). Begründung siehe Anlage.",IF(Allgemeines!F11&lt;&gt;4.5,CONCATENATE("Faktor für behinderte Kinder ",Allgemeines!F11),""))</f>
        <v/>
      </c>
      <c r="M26" s="412"/>
      <c r="N26" s="412"/>
    </row>
    <row r="27" spans="1:15" x14ac:dyDescent="0.2">
      <c r="A27" s="397"/>
      <c r="B27" s="396"/>
      <c r="D27" s="119" t="str">
        <f>Fördertabellen!A6</f>
        <v>&gt;1-2 Std.</v>
      </c>
      <c r="E27" s="239">
        <f>IF($B$19=1,'Kinder Zuschuss'!D5,0)+IF($B$19=2,'Kinder Zuschuss'!E5,0)+IF($B$19=3,'Kinder Zuschuss'!F5,0)+IF($B$19=4,'Kinder Zuschuss'!G5,0)+IF($B$19=5,'Kinder Zuschuss'!H5,0)+IF($B$19=6,'Kinder Zuschuss'!I5,0)+IF($B$19=7,'Kinder Zuschuss'!J5,0)+IF($B$19=8,'Kinder Zuschuss'!K5,0)+IF($B$19=9,'Kinder Zuschuss'!L5,0)</f>
        <v>0</v>
      </c>
      <c r="F27" s="239">
        <f>IF($B$19=1,'Kinder Zuschuss'!N5,0)+IF($B$19=2,'Kinder Zuschuss'!O5,0)+IF($B$19=3,'Kinder Zuschuss'!P5,0)+IF($B$19=4,'Kinder Zuschuss'!Q5,0)+IF($B$19=5,'Kinder Zuschuss'!R5,0)+IF($B$19=6,'Kinder Zuschuss'!S5,0)+IF($B$19=7,'Kinder Zuschuss'!T5,0)+IF($B$19=8,'Kinder Zuschuss'!U5,0)+IF($B$19=9,'Kinder Zuschuss'!V5,0)</f>
        <v>0</v>
      </c>
      <c r="G27" s="239">
        <f>IF($B$19=1,'Kinder Zuschuss'!X5,0)+IF($B$19=2,'Kinder Zuschuss'!Y5,0)+IF($B$19=3,'Kinder Zuschuss'!Z5,0)+IF($B$19=4,'Kinder Zuschuss'!AA5,0)+IF($B$19=5,'Kinder Zuschuss'!AB5,0)+IF($B$19=6,'Kinder Zuschuss'!AC5,0)+IF($B$19=7,'Kinder Zuschuss'!AD5,0)+IF($B$19=8,'Kinder Zuschuss'!AE5,0)+IF($B$19=9,'Kinder Zuschuss'!AF5,0)</f>
        <v>0</v>
      </c>
      <c r="H27" s="239">
        <f>IF($B$19=1,'Kinder Zuschuss'!AH5,0)+IF($B$19=2,'Kinder Zuschuss'!AI5,0)+IF($B$19=3,'Kinder Zuschuss'!AJ5,0)+IF($B$19=4,'Kinder Zuschuss'!AK5,0)+IF($B$19=5,'Kinder Zuschuss'!AL5,0)+IF($B$19=6,'Kinder Zuschuss'!AM5,0)+IF($B$19=7,'Kinder Zuschuss'!AN5,0)+IF($B$19=8,'Kinder Zuschuss'!AO5,0)+IF($B$19=9,'Kinder Zuschuss'!AP5,0)</f>
        <v>0</v>
      </c>
      <c r="I27" s="239">
        <f>IF($B$19=1,'Kinder Zuschuss'!AR5,0)+IF($B$19=2,'Kinder Zuschuss'!AS5,0)+IF($B$19=3,'Kinder Zuschuss'!AT5,0)+IF($B$19=4,'Kinder Zuschuss'!AU5,0)+IF($B$19=5,'Kinder Zuschuss'!AV5,0)+IF($B$19=6,'Kinder Zuschuss'!AW5,0)+IF($B$19=7,'Kinder Zuschuss'!AX5,0)+IF($B$19=8,'Kinder Zuschuss'!AY5,0)+IF($B$19=9,'Kinder Zuschuss'!AZ5,0)</f>
        <v>0</v>
      </c>
      <c r="J27" s="240">
        <f t="shared" ref="J27:J36" si="0">SUM(E27:I27)</f>
        <v>0</v>
      </c>
      <c r="L27" s="405" t="str">
        <f>CONCATENATE("Anstellungsschlüssel  1 : ",'Kinder Zuschuss'!AX28)</f>
        <v xml:space="preserve">Anstellungsschlüssel  1 :  </v>
      </c>
      <c r="M27" s="406"/>
      <c r="N27" s="406"/>
      <c r="O27" s="50"/>
    </row>
    <row r="28" spans="1:15" x14ac:dyDescent="0.2">
      <c r="B28" s="92"/>
      <c r="D28" s="119" t="str">
        <f>Fördertabellen!A7</f>
        <v>&gt;2-3 Std.</v>
      </c>
      <c r="E28" s="239">
        <f>IF($B$19=1,'Kinder Zuschuss'!D6,0)+IF($B$19=2,'Kinder Zuschuss'!E6,0)+IF($B$19=3,'Kinder Zuschuss'!F6,0)+IF($B$19=4,'Kinder Zuschuss'!G6,0)+IF($B$19=5,'Kinder Zuschuss'!H6,0)+IF($B$19=6,'Kinder Zuschuss'!I6,0)+IF($B$19=7,'Kinder Zuschuss'!J6,0)+IF($B$19=8,'Kinder Zuschuss'!K6,0)+IF($B$19=9,'Kinder Zuschuss'!L6,0)</f>
        <v>0</v>
      </c>
      <c r="F28" s="239">
        <f>IF($B$19=1,'Kinder Zuschuss'!N6,0)+IF($B$19=2,'Kinder Zuschuss'!O6,0)+IF($B$19=3,'Kinder Zuschuss'!P6,0)+IF($B$19=4,'Kinder Zuschuss'!Q6,0)+IF($B$19=5,'Kinder Zuschuss'!R6,0)+IF($B$19=6,'Kinder Zuschuss'!S6,0)+IF($B$19=7,'Kinder Zuschuss'!T6,0)+IF($B$19=8,'Kinder Zuschuss'!U6,0)+IF($B$19=9,'Kinder Zuschuss'!V6,0)</f>
        <v>0</v>
      </c>
      <c r="G28" s="239">
        <f>IF($B$19=1,'Kinder Zuschuss'!X6,0)+IF($B$19=2,'Kinder Zuschuss'!Y6,0)+IF($B$19=3,'Kinder Zuschuss'!Z6,0)+IF($B$19=4,'Kinder Zuschuss'!AA6,0)+IF($B$19=5,'Kinder Zuschuss'!AB6,0)+IF($B$19=6,'Kinder Zuschuss'!AC6,0)+IF($B$19=7,'Kinder Zuschuss'!AD6,0)+IF($B$19=8,'Kinder Zuschuss'!AE6,0)+IF($B$19=9,'Kinder Zuschuss'!AF6,0)</f>
        <v>0</v>
      </c>
      <c r="H28" s="239">
        <f>IF($B$19=1,'Kinder Zuschuss'!AH6,0)+IF($B$19=2,'Kinder Zuschuss'!AI6,0)+IF($B$19=3,'Kinder Zuschuss'!AJ6,0)+IF($B$19=4,'Kinder Zuschuss'!AK6,0)+IF($B$19=5,'Kinder Zuschuss'!AL6,0)+IF($B$19=6,'Kinder Zuschuss'!AM6,0)+IF($B$19=7,'Kinder Zuschuss'!AN6,0)+IF($B$19=8,'Kinder Zuschuss'!AO6,0)+IF($B$19=9,'Kinder Zuschuss'!AP6,0)</f>
        <v>0</v>
      </c>
      <c r="I28" s="239">
        <f>IF($B$19=1,'Kinder Zuschuss'!AR6,0)+IF($B$19=2,'Kinder Zuschuss'!AS6,0)+IF($B$19=3,'Kinder Zuschuss'!AT6,0)+IF($B$19=4,'Kinder Zuschuss'!AU6,0)+IF($B$19=5,'Kinder Zuschuss'!AV6,0)+IF($B$19=6,'Kinder Zuschuss'!AW6,0)+IF($B$19=7,'Kinder Zuschuss'!AX6,0)+IF($B$19=8,'Kinder Zuschuss'!AY6,0)+IF($B$19=9,'Kinder Zuschuss'!AZ6,0)</f>
        <v>0</v>
      </c>
      <c r="J28" s="240">
        <f t="shared" si="0"/>
        <v>0</v>
      </c>
      <c r="L28" s="393" t="str">
        <f>'Kinder Zuschuss'!AH29</f>
        <v/>
      </c>
      <c r="M28" s="393"/>
      <c r="N28" s="393"/>
    </row>
    <row r="29" spans="1:15" x14ac:dyDescent="0.2">
      <c r="B29" s="92"/>
      <c r="D29" s="119" t="str">
        <f>Fördertabellen!A8</f>
        <v>&gt;3-4 Std.</v>
      </c>
      <c r="E29" s="239">
        <f>IF($B$19=1,'Kinder Zuschuss'!D7,0)+IF($B$19=2,'Kinder Zuschuss'!E7,0)+IF($B$19=3,'Kinder Zuschuss'!F7,0)+IF($B$19=4,'Kinder Zuschuss'!G7,0)+IF($B$19=5,'Kinder Zuschuss'!H7,0)+IF($B$19=6,'Kinder Zuschuss'!I7,0)+IF($B$19=7,'Kinder Zuschuss'!J7,0)+IF($B$19=8,'Kinder Zuschuss'!K7,0)+IF($B$19=9,'Kinder Zuschuss'!L7,0)</f>
        <v>0</v>
      </c>
      <c r="F29" s="239">
        <f>IF($B$19=1,'Kinder Zuschuss'!N7,0)+IF($B$19=2,'Kinder Zuschuss'!O7,0)+IF($B$19=3,'Kinder Zuschuss'!P7,0)+IF($B$19=4,'Kinder Zuschuss'!Q7,0)+IF($B$19=5,'Kinder Zuschuss'!R7,0)+IF($B$19=6,'Kinder Zuschuss'!S7,0)+IF($B$19=7,'Kinder Zuschuss'!T7,0)+IF($B$19=8,'Kinder Zuschuss'!U7,0)+IF($B$19=9,'Kinder Zuschuss'!V7,0)</f>
        <v>0</v>
      </c>
      <c r="G29" s="239">
        <f>IF($B$19=1,'Kinder Zuschuss'!X7,0)+IF($B$19=2,'Kinder Zuschuss'!Y7,0)+IF($B$19=3,'Kinder Zuschuss'!Z7,0)+IF($B$19=4,'Kinder Zuschuss'!AA7,0)+IF($B$19=5,'Kinder Zuschuss'!AB7,0)+IF($B$19=6,'Kinder Zuschuss'!AC7,0)+IF($B$19=7,'Kinder Zuschuss'!AD7,0)+IF($B$19=8,'Kinder Zuschuss'!AE7,0)+IF($B$19=9,'Kinder Zuschuss'!AF7,0)</f>
        <v>0</v>
      </c>
      <c r="H29" s="239">
        <f>IF($B$19=1,'Kinder Zuschuss'!AH7,0)+IF($B$19=2,'Kinder Zuschuss'!AI7,0)+IF($B$19=3,'Kinder Zuschuss'!AJ7,0)+IF($B$19=4,'Kinder Zuschuss'!AK7,0)+IF($B$19=5,'Kinder Zuschuss'!AL7,0)+IF($B$19=6,'Kinder Zuschuss'!AM7,0)+IF($B$19=7,'Kinder Zuschuss'!AN7,0)+IF($B$19=8,'Kinder Zuschuss'!AO7,0)+IF($B$19=9,'Kinder Zuschuss'!AP7,0)</f>
        <v>0</v>
      </c>
      <c r="I29" s="239">
        <f>IF($B$19=1,'Kinder Zuschuss'!AR7,0)+IF($B$19=2,'Kinder Zuschuss'!AS7,0)+IF($B$19=3,'Kinder Zuschuss'!AT7,0)+IF($B$19=4,'Kinder Zuschuss'!AU7,0)+IF($B$19=5,'Kinder Zuschuss'!AV7,0)+IF($B$19=6,'Kinder Zuschuss'!AW7,0)+IF($B$19=7,'Kinder Zuschuss'!AX7,0)+IF($B$19=8,'Kinder Zuschuss'!AY7,0)+IF($B$19=9,'Kinder Zuschuss'!AZ7,0)</f>
        <v>0</v>
      </c>
      <c r="J29" s="240">
        <f t="shared" si="0"/>
        <v>0</v>
      </c>
      <c r="L29" s="393"/>
      <c r="M29" s="393"/>
      <c r="N29" s="393"/>
    </row>
    <row r="30" spans="1:15" x14ac:dyDescent="0.2">
      <c r="B30" s="92"/>
      <c r="D30" s="119" t="str">
        <f>Fördertabellen!A9</f>
        <v>&gt;4-5 Std.</v>
      </c>
      <c r="E30" s="239">
        <f>IF($B$19=1,'Kinder Zuschuss'!D8,0)+IF($B$19=2,'Kinder Zuschuss'!E8,0)+IF($B$19=3,'Kinder Zuschuss'!F8,0)+IF($B$19=4,'Kinder Zuschuss'!G8,0)+IF($B$19=5,'Kinder Zuschuss'!H8,0)+IF($B$19=6,'Kinder Zuschuss'!I8,0)+IF($B$19=7,'Kinder Zuschuss'!J8,0)+IF($B$19=8,'Kinder Zuschuss'!K8,0)+IF($B$19=9,'Kinder Zuschuss'!L8,0)</f>
        <v>0</v>
      </c>
      <c r="F30" s="239">
        <f>IF($B$19=1,'Kinder Zuschuss'!N8,0)+IF($B$19=2,'Kinder Zuschuss'!O8,0)+IF($B$19=3,'Kinder Zuschuss'!P8,0)+IF($B$19=4,'Kinder Zuschuss'!Q8,0)+IF($B$19=5,'Kinder Zuschuss'!R8,0)+IF($B$19=6,'Kinder Zuschuss'!S8,0)+IF($B$19=7,'Kinder Zuschuss'!T8,0)+IF($B$19=8,'Kinder Zuschuss'!U8,0)+IF($B$19=9,'Kinder Zuschuss'!V8,0)</f>
        <v>0</v>
      </c>
      <c r="G30" s="239">
        <f>IF($B$19=1,'Kinder Zuschuss'!X8,0)+IF($B$19=2,'Kinder Zuschuss'!Y8,0)+IF($B$19=3,'Kinder Zuschuss'!Z8,0)+IF($B$19=4,'Kinder Zuschuss'!AA8,0)+IF($B$19=5,'Kinder Zuschuss'!AB8,0)+IF($B$19=6,'Kinder Zuschuss'!AC8,0)+IF($B$19=7,'Kinder Zuschuss'!AD8,0)+IF($B$19=8,'Kinder Zuschuss'!AE8,0)+IF($B$19=9,'Kinder Zuschuss'!AF8,0)</f>
        <v>0</v>
      </c>
      <c r="H30" s="239">
        <f>IF($B$19=1,'Kinder Zuschuss'!AH8,0)+IF($B$19=2,'Kinder Zuschuss'!AI8,0)+IF($B$19=3,'Kinder Zuschuss'!AJ8,0)+IF($B$19=4,'Kinder Zuschuss'!AK8,0)+IF($B$19=5,'Kinder Zuschuss'!AL8,0)+IF($B$19=6,'Kinder Zuschuss'!AM8,0)+IF($B$19=7,'Kinder Zuschuss'!AN8,0)+IF($B$19=8,'Kinder Zuschuss'!AO8,0)+IF($B$19=9,'Kinder Zuschuss'!AP8,0)</f>
        <v>0</v>
      </c>
      <c r="I30" s="239">
        <f>IF($B$19=1,'Kinder Zuschuss'!AR8,0)+IF($B$19=2,'Kinder Zuschuss'!AS8,0)+IF($B$19=3,'Kinder Zuschuss'!AT8,0)+IF($B$19=4,'Kinder Zuschuss'!AU8,0)+IF($B$19=5,'Kinder Zuschuss'!AV8,0)+IF($B$19=6,'Kinder Zuschuss'!AW8,0)+IF($B$19=7,'Kinder Zuschuss'!AX8,0)+IF($B$19=8,'Kinder Zuschuss'!AY8,0)+IF($B$19=9,'Kinder Zuschuss'!AZ8,0)</f>
        <v>0</v>
      </c>
      <c r="J30" s="240">
        <f t="shared" si="0"/>
        <v>0</v>
      </c>
      <c r="L30" s="393" t="str">
        <f>'Kinder Zuschuss'!AH30</f>
        <v/>
      </c>
      <c r="M30" s="393"/>
      <c r="N30" s="393"/>
    </row>
    <row r="31" spans="1:15" x14ac:dyDescent="0.2">
      <c r="B31" s="92"/>
      <c r="D31" s="119" t="str">
        <f>Fördertabellen!A10</f>
        <v>&gt;5-6 Std.</v>
      </c>
      <c r="E31" s="239">
        <f>IF($B$19=1,'Kinder Zuschuss'!D9,0)+IF($B$19=2,'Kinder Zuschuss'!E9,0)+IF($B$19=3,'Kinder Zuschuss'!F9,0)+IF($B$19=4,'Kinder Zuschuss'!G9,0)+IF($B$19=5,'Kinder Zuschuss'!H9,0)+IF($B$19=6,'Kinder Zuschuss'!I9,0)+IF($B$19=7,'Kinder Zuschuss'!J9,0)+IF($B$19=8,'Kinder Zuschuss'!K9,0)+IF($B$19=9,'Kinder Zuschuss'!L9,0)</f>
        <v>0</v>
      </c>
      <c r="F31" s="239">
        <f>IF($B$19=1,'Kinder Zuschuss'!N9,0)+IF($B$19=2,'Kinder Zuschuss'!O9,0)+IF($B$19=3,'Kinder Zuschuss'!P9,0)+IF($B$19=4,'Kinder Zuschuss'!Q9,0)+IF($B$19=5,'Kinder Zuschuss'!R9,0)+IF($B$19=6,'Kinder Zuschuss'!S9,0)+IF($B$19=7,'Kinder Zuschuss'!T9,0)+IF($B$19=8,'Kinder Zuschuss'!U9,0)+IF($B$19=9,'Kinder Zuschuss'!V9,0)</f>
        <v>0</v>
      </c>
      <c r="G31" s="239">
        <f>IF($B$19=1,'Kinder Zuschuss'!X9,0)+IF($B$19=2,'Kinder Zuschuss'!Y9,0)+IF($B$19=3,'Kinder Zuschuss'!Z9,0)+IF($B$19=4,'Kinder Zuschuss'!AA9,0)+IF($B$19=5,'Kinder Zuschuss'!AB9,0)+IF($B$19=6,'Kinder Zuschuss'!AC9,0)+IF($B$19=7,'Kinder Zuschuss'!AD9,0)+IF($B$19=8,'Kinder Zuschuss'!AE9,0)+IF($B$19=9,'Kinder Zuschuss'!AF9,0)</f>
        <v>0</v>
      </c>
      <c r="H31" s="239">
        <f>IF($B$19=1,'Kinder Zuschuss'!AH9,0)+IF($B$19=2,'Kinder Zuschuss'!AI9,0)+IF($B$19=3,'Kinder Zuschuss'!AJ9,0)+IF($B$19=4,'Kinder Zuschuss'!AK9,0)+IF($B$19=5,'Kinder Zuschuss'!AL9,0)+IF($B$19=6,'Kinder Zuschuss'!AM9,0)+IF($B$19=7,'Kinder Zuschuss'!AN9,0)+IF($B$19=8,'Kinder Zuschuss'!AO9,0)+IF($B$19=9,'Kinder Zuschuss'!AP9,0)</f>
        <v>0</v>
      </c>
      <c r="I31" s="239">
        <f>IF($B$19=1,'Kinder Zuschuss'!AR9,0)+IF($B$19=2,'Kinder Zuschuss'!AS9,0)+IF($B$19=3,'Kinder Zuschuss'!AT9,0)+IF($B$19=4,'Kinder Zuschuss'!AU9,0)+IF($B$19=5,'Kinder Zuschuss'!AV9,0)+IF($B$19=6,'Kinder Zuschuss'!AW9,0)+IF($B$19=7,'Kinder Zuschuss'!AX9,0)+IF($B$19=8,'Kinder Zuschuss'!AY9,0)+IF($B$19=9,'Kinder Zuschuss'!AZ9,0)</f>
        <v>0</v>
      </c>
      <c r="J31" s="240">
        <f t="shared" si="0"/>
        <v>0</v>
      </c>
      <c r="L31" s="393"/>
      <c r="M31" s="393"/>
      <c r="N31" s="393"/>
    </row>
    <row r="32" spans="1:15" x14ac:dyDescent="0.2">
      <c r="B32" s="92"/>
      <c r="D32" s="119" t="str">
        <f>Fördertabellen!A11</f>
        <v>&gt;6-7 Std.</v>
      </c>
      <c r="E32" s="239">
        <f>IF($B$19=1,'Kinder Zuschuss'!D10,0)+IF($B$19=2,'Kinder Zuschuss'!E10,0)+IF($B$19=3,'Kinder Zuschuss'!F10,0)+IF($B$19=4,'Kinder Zuschuss'!G10,0)+IF($B$19=5,'Kinder Zuschuss'!H10,0)+IF($B$19=6,'Kinder Zuschuss'!I10,0)+IF($B$19=7,'Kinder Zuschuss'!J10,0)+IF($B$19=8,'Kinder Zuschuss'!K10,0)+IF($B$19=9,'Kinder Zuschuss'!L10,0)</f>
        <v>0</v>
      </c>
      <c r="F32" s="239">
        <f>IF($B$19=1,'Kinder Zuschuss'!N10,0)+IF($B$19=2,'Kinder Zuschuss'!O10,0)+IF($B$19=3,'Kinder Zuschuss'!P10,0)+IF($B$19=4,'Kinder Zuschuss'!Q10,0)+IF($B$19=5,'Kinder Zuschuss'!R10,0)+IF($B$19=6,'Kinder Zuschuss'!S10,0)+IF($B$19=7,'Kinder Zuschuss'!T10,0)+IF($B$19=8,'Kinder Zuschuss'!U10,0)+IF($B$19=9,'Kinder Zuschuss'!V10,0)</f>
        <v>0</v>
      </c>
      <c r="G32" s="239">
        <f>IF($B$19=1,'Kinder Zuschuss'!X10,0)+IF($B$19=2,'Kinder Zuschuss'!Y10,0)+IF($B$19=3,'Kinder Zuschuss'!Z10,0)+IF($B$19=4,'Kinder Zuschuss'!AA10,0)+IF($B$19=5,'Kinder Zuschuss'!AB10,0)+IF($B$19=6,'Kinder Zuschuss'!AC10,0)+IF($B$19=7,'Kinder Zuschuss'!AD10,0)+IF($B$19=8,'Kinder Zuschuss'!AE10,0)+IF($B$19=9,'Kinder Zuschuss'!AF10,0)</f>
        <v>0</v>
      </c>
      <c r="H32" s="239">
        <f>IF($B$19=1,'Kinder Zuschuss'!AH10,0)+IF($B$19=2,'Kinder Zuschuss'!AI10,0)+IF($B$19=3,'Kinder Zuschuss'!AJ10,0)+IF($B$19=4,'Kinder Zuschuss'!AK10,0)+IF($B$19=5,'Kinder Zuschuss'!AL10,0)+IF($B$19=6,'Kinder Zuschuss'!AM10,0)+IF($B$19=7,'Kinder Zuschuss'!AN10,0)+IF($B$19=8,'Kinder Zuschuss'!AO10,0)+IF($B$19=9,'Kinder Zuschuss'!AP10,0)</f>
        <v>0</v>
      </c>
      <c r="I32" s="239">
        <f>IF($B$19=1,'Kinder Zuschuss'!AR10,0)+IF($B$19=2,'Kinder Zuschuss'!AS10,0)+IF($B$19=3,'Kinder Zuschuss'!AT10,0)+IF($B$19=4,'Kinder Zuschuss'!AU10,0)+IF($B$19=5,'Kinder Zuschuss'!AV10,0)+IF($B$19=6,'Kinder Zuschuss'!AW10,0)+IF($B$19=7,'Kinder Zuschuss'!AX10,0)+IF($B$19=8,'Kinder Zuschuss'!AY10,0)+IF($B$19=9,'Kinder Zuschuss'!AZ10,0)</f>
        <v>0</v>
      </c>
      <c r="J32" s="240">
        <f t="shared" si="0"/>
        <v>0</v>
      </c>
      <c r="L32" s="406" t="str">
        <f>CONCATENATE("Mindest-Wochenstd. Fachkraft: ",'Kinder Zuschuss'!AX23," / tats.: ",'Kinder Zuschuss'!AX24)</f>
        <v>Mindest-Wochenstd. Fachkraft: 0 / tats.: 0</v>
      </c>
      <c r="M32" s="406"/>
      <c r="N32" s="406"/>
    </row>
    <row r="33" spans="2:14" x14ac:dyDescent="0.2">
      <c r="B33" s="92"/>
      <c r="D33" s="119" t="str">
        <f>Fördertabellen!A12</f>
        <v>&gt;7-8 Std.</v>
      </c>
      <c r="E33" s="239">
        <f>IF($B$19=1,'Kinder Zuschuss'!D11,0)+IF($B$19=2,'Kinder Zuschuss'!E11,0)+IF($B$19=3,'Kinder Zuschuss'!F11,0)+IF($B$19=4,'Kinder Zuschuss'!G11,0)+IF($B$19=5,'Kinder Zuschuss'!H11,0)+IF($B$19=6,'Kinder Zuschuss'!I11,0)+IF($B$19=7,'Kinder Zuschuss'!J11,0)+IF($B$19=8,'Kinder Zuschuss'!K11,0)+IF($B$19=9,'Kinder Zuschuss'!L11,0)</f>
        <v>0</v>
      </c>
      <c r="F33" s="239">
        <f>IF($B$19=1,'Kinder Zuschuss'!N11,0)+IF($B$19=2,'Kinder Zuschuss'!O11,0)+IF($B$19=3,'Kinder Zuschuss'!P11,0)+IF($B$19=4,'Kinder Zuschuss'!Q11,0)+IF($B$19=5,'Kinder Zuschuss'!R11,0)+IF($B$19=6,'Kinder Zuschuss'!S11,0)+IF($B$19=7,'Kinder Zuschuss'!T11,0)+IF($B$19=8,'Kinder Zuschuss'!U11,0)+IF($B$19=9,'Kinder Zuschuss'!V11,0)</f>
        <v>0</v>
      </c>
      <c r="G33" s="239">
        <f>IF($B$19=1,'Kinder Zuschuss'!X11,0)+IF($B$19=2,'Kinder Zuschuss'!Y11,0)+IF($B$19=3,'Kinder Zuschuss'!Z11,0)+IF($B$19=4,'Kinder Zuschuss'!AA11,0)+IF($B$19=5,'Kinder Zuschuss'!AB11,0)+IF($B$19=6,'Kinder Zuschuss'!AC11,0)+IF($B$19=7,'Kinder Zuschuss'!AD11,0)+IF($B$19=8,'Kinder Zuschuss'!AE11,0)+IF($B$19=9,'Kinder Zuschuss'!AF11,0)</f>
        <v>0</v>
      </c>
      <c r="H33" s="239">
        <f>IF($B$19=1,'Kinder Zuschuss'!AH11,0)+IF($B$19=2,'Kinder Zuschuss'!AI11,0)+IF($B$19=3,'Kinder Zuschuss'!AJ11,0)+IF($B$19=4,'Kinder Zuschuss'!AK11,0)+IF($B$19=5,'Kinder Zuschuss'!AL11,0)+IF($B$19=6,'Kinder Zuschuss'!AM11,0)+IF($B$19=7,'Kinder Zuschuss'!AN11,0)+IF($B$19=8,'Kinder Zuschuss'!AO11,0)+IF($B$19=9,'Kinder Zuschuss'!AP11,0)</f>
        <v>0</v>
      </c>
      <c r="I33" s="239">
        <f>IF($B$19=1,'Kinder Zuschuss'!AR11,0)+IF($B$19=2,'Kinder Zuschuss'!AS11,0)+IF($B$19=3,'Kinder Zuschuss'!AT11,0)+IF($B$19=4,'Kinder Zuschuss'!AU11,0)+IF($B$19=5,'Kinder Zuschuss'!AV11,0)+IF($B$19=6,'Kinder Zuschuss'!AW11,0)+IF($B$19=7,'Kinder Zuschuss'!AX11,0)+IF($B$19=8,'Kinder Zuschuss'!AY11,0)+IF($B$19=9,'Kinder Zuschuss'!AZ11,0)</f>
        <v>0</v>
      </c>
      <c r="J33" s="240">
        <f t="shared" si="0"/>
        <v>0</v>
      </c>
      <c r="L33" s="415" t="str">
        <f>'Kinder Zuschuss'!AH31</f>
        <v/>
      </c>
      <c r="M33" s="415"/>
      <c r="N33" s="415"/>
    </row>
    <row r="34" spans="2:14" x14ac:dyDescent="0.2">
      <c r="B34" s="92"/>
      <c r="D34" s="119" t="str">
        <f>Fördertabellen!A13</f>
        <v>&gt;8-9 Std.</v>
      </c>
      <c r="E34" s="239">
        <f>IF($B$19=1,'Kinder Zuschuss'!D12,0)+IF($B$19=2,'Kinder Zuschuss'!E12,0)+IF($B$19=3,'Kinder Zuschuss'!F12,0)+IF($B$19=4,'Kinder Zuschuss'!G12,0)+IF($B$19=5,'Kinder Zuschuss'!H12,0)+IF($B$19=6,'Kinder Zuschuss'!I12,0)+IF($B$19=7,'Kinder Zuschuss'!J12,0)+IF($B$19=8,'Kinder Zuschuss'!K12,0)+IF($B$19=9,'Kinder Zuschuss'!L12,0)</f>
        <v>0</v>
      </c>
      <c r="F34" s="239">
        <f>IF($B$19=1,'Kinder Zuschuss'!N12,0)+IF($B$19=2,'Kinder Zuschuss'!O12,0)+IF($B$19=3,'Kinder Zuschuss'!P12,0)+IF($B$19=4,'Kinder Zuschuss'!Q12,0)+IF($B$19=5,'Kinder Zuschuss'!R12,0)+IF($B$19=6,'Kinder Zuschuss'!S12,0)+IF($B$19=7,'Kinder Zuschuss'!T12,0)+IF($B$19=8,'Kinder Zuschuss'!U12,0)+IF($B$19=9,'Kinder Zuschuss'!V12,0)</f>
        <v>0</v>
      </c>
      <c r="G34" s="239">
        <f>IF($B$19=1,'Kinder Zuschuss'!X12,0)+IF($B$19=2,'Kinder Zuschuss'!Y12,0)+IF($B$19=3,'Kinder Zuschuss'!Z12,0)+IF($B$19=4,'Kinder Zuschuss'!AA12,0)+IF($B$19=5,'Kinder Zuschuss'!AB12,0)+IF($B$19=6,'Kinder Zuschuss'!AC12,0)+IF($B$19=7,'Kinder Zuschuss'!AD12,0)+IF($B$19=8,'Kinder Zuschuss'!AE12,0)+IF($B$19=9,'Kinder Zuschuss'!AF12,0)</f>
        <v>0</v>
      </c>
      <c r="H34" s="239">
        <f>IF($B$19=1,'Kinder Zuschuss'!AH12,0)+IF($B$19=2,'Kinder Zuschuss'!AI12,0)+IF($B$19=3,'Kinder Zuschuss'!AJ12,0)+IF($B$19=4,'Kinder Zuschuss'!AK12,0)+IF($B$19=5,'Kinder Zuschuss'!AL12,0)+IF($B$19=6,'Kinder Zuschuss'!AM12,0)+IF($B$19=7,'Kinder Zuschuss'!AN12,0)+IF($B$19=8,'Kinder Zuschuss'!AO12,0)+IF($B$19=9,'Kinder Zuschuss'!AP12,0)</f>
        <v>0</v>
      </c>
      <c r="I34" s="239">
        <f>IF($B$19=1,'Kinder Zuschuss'!AR12,0)+IF($B$19=2,'Kinder Zuschuss'!AS12,0)+IF($B$19=3,'Kinder Zuschuss'!AT12,0)+IF($B$19=4,'Kinder Zuschuss'!AU12,0)+IF($B$19=5,'Kinder Zuschuss'!AV12,0)+IF($B$19=6,'Kinder Zuschuss'!AW12,0)+IF($B$19=7,'Kinder Zuschuss'!AX12,0)+IF($B$19=8,'Kinder Zuschuss'!AY12,0)+IF($B$19=9,'Kinder Zuschuss'!AZ12,0)</f>
        <v>0</v>
      </c>
      <c r="J34" s="240">
        <f t="shared" si="0"/>
        <v>0</v>
      </c>
      <c r="L34" s="411"/>
      <c r="M34" s="411"/>
      <c r="N34" s="411"/>
    </row>
    <row r="35" spans="2:14" x14ac:dyDescent="0.2">
      <c r="B35" s="92"/>
      <c r="D35" s="119" t="str">
        <f>Fördertabellen!A14</f>
        <v>&gt;9 Std.</v>
      </c>
      <c r="E35" s="239">
        <f>IF($B$19=1,'Kinder Zuschuss'!D13,0)+IF($B$19=2,'Kinder Zuschuss'!E13,0)+IF($B$19=3,'Kinder Zuschuss'!F13,0)+IF($B$19=4,'Kinder Zuschuss'!G13,0)+IF($B$19=5,'Kinder Zuschuss'!H13,0)+IF($B$19=6,'Kinder Zuschuss'!I13,0)+IF($B$19=7,'Kinder Zuschuss'!J13,0)+IF($B$19=8,'Kinder Zuschuss'!K13,0)+IF($B$19=9,'Kinder Zuschuss'!L13,0)</f>
        <v>0</v>
      </c>
      <c r="F35" s="239">
        <f>IF($B$19=1,'Kinder Zuschuss'!N13,0)+IF($B$19=2,'Kinder Zuschuss'!O13,0)+IF($B$19=3,'Kinder Zuschuss'!P13,0)+IF($B$19=4,'Kinder Zuschuss'!Q13,0)+IF($B$19=5,'Kinder Zuschuss'!R13,0)+IF($B$19=6,'Kinder Zuschuss'!S13,0)+IF($B$19=7,'Kinder Zuschuss'!T13,0)+IF($B$19=8,'Kinder Zuschuss'!U13,0)+IF($B$19=9,'Kinder Zuschuss'!V13,0)</f>
        <v>0</v>
      </c>
      <c r="G35" s="239">
        <f>IF($B$19=1,'Kinder Zuschuss'!X13,0)+IF($B$19=2,'Kinder Zuschuss'!Y13,0)+IF($B$19=3,'Kinder Zuschuss'!Z13,0)+IF($B$19=4,'Kinder Zuschuss'!AA13,0)+IF($B$19=5,'Kinder Zuschuss'!AB13,0)+IF($B$19=6,'Kinder Zuschuss'!AC13,0)+IF($B$19=7,'Kinder Zuschuss'!AD13,0)+IF($B$19=8,'Kinder Zuschuss'!AE13,0)+IF($B$19=9,'Kinder Zuschuss'!AF13,0)</f>
        <v>0</v>
      </c>
      <c r="H35" s="239">
        <f>IF($B$19=1,'Kinder Zuschuss'!AH13,0)+IF($B$19=2,'Kinder Zuschuss'!AI13,0)+IF($B$19=3,'Kinder Zuschuss'!AJ13,0)+IF($B$19=4,'Kinder Zuschuss'!AK13,0)+IF($B$19=5,'Kinder Zuschuss'!AL13,0)+IF($B$19=6,'Kinder Zuschuss'!AM13,0)+IF($B$19=7,'Kinder Zuschuss'!AN13,0)+IF($B$19=8,'Kinder Zuschuss'!AO13,0)+IF($B$19=9,'Kinder Zuschuss'!AP13,0)</f>
        <v>0</v>
      </c>
      <c r="I35" s="239">
        <f>IF($B$19=1,'Kinder Zuschuss'!AR13,0)+IF($B$19=2,'Kinder Zuschuss'!AS13,0)+IF($B$19=3,'Kinder Zuschuss'!AT13,0)+IF($B$19=4,'Kinder Zuschuss'!AU13,0)+IF($B$19=5,'Kinder Zuschuss'!AV13,0)+IF($B$19=6,'Kinder Zuschuss'!AW13,0)+IF($B$19=7,'Kinder Zuschuss'!AX13,0)+IF($B$19=8,'Kinder Zuschuss'!AY13,0)+IF($B$19=9,'Kinder Zuschuss'!AZ13,0)</f>
        <v>0</v>
      </c>
      <c r="J35" s="240">
        <f t="shared" si="0"/>
        <v>0</v>
      </c>
      <c r="L35" s="393" t="e">
        <f>IF($B$19=1,IF(Allgemeines!F17&gt;0,CONCATENATE("Beantragt wird die Förderung nach Art. 24 BayKiBiG für ",Allgemeines!F17," Plätze ",IF(Allgemeines!F19=0,"",CONCATENATE("(Sharing ",Allgemeines!F19,") ")),"in Zeitkategorie 'bis ",ROUNDUP('Kinder Zuschuss'!AX21,0)," Std.'.")," ")," ")</f>
        <v>#VALUE!</v>
      </c>
      <c r="M35" s="393"/>
      <c r="N35" s="393"/>
    </row>
    <row r="36" spans="2:14" x14ac:dyDescent="0.2">
      <c r="B36" s="92"/>
      <c r="D36" s="120" t="s">
        <v>57</v>
      </c>
      <c r="E36" s="241">
        <f>SUM(E27:E35)</f>
        <v>0</v>
      </c>
      <c r="F36" s="241">
        <f>SUM(F27:F35)</f>
        <v>0</v>
      </c>
      <c r="G36" s="241">
        <f>SUM(G27:G35)</f>
        <v>0</v>
      </c>
      <c r="H36" s="241">
        <f>SUM(H27:H35)</f>
        <v>0</v>
      </c>
      <c r="I36" s="241">
        <f>SUM(I27:I35)</f>
        <v>0</v>
      </c>
      <c r="J36" s="242">
        <f t="shared" si="0"/>
        <v>0</v>
      </c>
      <c r="L36" s="393"/>
      <c r="M36" s="393"/>
      <c r="N36" s="393"/>
    </row>
    <row r="37" spans="2:14" ht="6" customHeight="1" x14ac:dyDescent="0.2">
      <c r="B37" s="92"/>
      <c r="D37" s="52"/>
      <c r="E37" s="52"/>
      <c r="F37" s="53"/>
      <c r="G37" s="53"/>
      <c r="H37" s="53"/>
      <c r="I37" s="53"/>
      <c r="J37" s="53"/>
      <c r="K37" s="54"/>
    </row>
    <row r="38" spans="2:14" ht="14.45" customHeight="1" x14ac:dyDescent="0.2">
      <c r="B38" s="92"/>
      <c r="D38" s="272" t="s">
        <v>238</v>
      </c>
      <c r="E38" s="271"/>
      <c r="F38" s="239">
        <f>IF($B$19=1,'Kinder Zuschuss'!D16,0)+IF($B$19=2,'Kinder Zuschuss'!E16,0)+IF($B$19=3,'Kinder Zuschuss'!F16,0)+IF($B$19=4,'Kinder Zuschuss'!G16,0)+IF($B$19=5,'Kinder Zuschuss'!H16,0)+IF($B$19=6,'Kinder Zuschuss'!I16,0)+IF($B$19=7,'Kinder Zuschuss'!J16,0)+IF($B$19=8,'Kinder Zuschuss'!K16,0)+IF($B$19=9,'Kinder Zuschuss'!L16,0)</f>
        <v>0</v>
      </c>
      <c r="G38" s="53"/>
      <c r="H38" s="53"/>
      <c r="I38" s="53"/>
      <c r="J38" s="53"/>
      <c r="K38" s="54"/>
    </row>
    <row r="39" spans="2:14" ht="14.45" customHeight="1" x14ac:dyDescent="0.2">
      <c r="B39" s="92"/>
      <c r="D39" s="52"/>
      <c r="E39" s="52"/>
      <c r="F39" s="53"/>
      <c r="G39" s="53"/>
      <c r="H39" s="53"/>
      <c r="I39" s="53"/>
      <c r="J39" s="53"/>
      <c r="K39" s="54"/>
    </row>
    <row r="40" spans="2:14" x14ac:dyDescent="0.2">
      <c r="B40" s="92"/>
      <c r="C40" s="121"/>
      <c r="D40" s="413" t="str">
        <f>CONCATENATE("Bei einem Basiswert von ",Allgemeines!F9," Euro erwarten wir einen Gesamtzuschuss über")</f>
        <v>Bei einem Basiswert von  Euro erwarten wir einen Gesamtzuschuss über</v>
      </c>
      <c r="E40" s="392"/>
      <c r="F40" s="392"/>
      <c r="G40" s="392"/>
      <c r="H40" s="392"/>
      <c r="I40" s="392"/>
      <c r="J40" s="392"/>
      <c r="K40" s="392"/>
      <c r="L40" s="392"/>
      <c r="M40" s="51" t="e">
        <f>IF($B$19=1,IF(Allgemeines!F17=0,2*'Kinder Zuschuss'!H21,2*'Kinder Zuschuss'!W21),0)+IF($B$19=2,IF(Allgemeines!F17=0,2*'Kinder Zuschuss'!H22,2*'Kinder Zuschuss'!W22),0)+IF($B$19=3,IF(Allgemeines!F17=0,2*'Kinder Zuschuss'!H23,2*'Kinder Zuschuss'!W23),0)+IF($B$19=4,IF(Allgemeines!F17=0,2*'Kinder Zuschuss'!H24,2*'Kinder Zuschuss'!W24),0)+IF($B$19=5,IF(Allgemeines!F17=0,2*'Kinder Zuschuss'!H25,2*'Kinder Zuschuss'!W25),0)+IF($B$19=6,IF(Allgemeines!F17=0,2*'Kinder Zuschuss'!H26,2*'Kinder Zuschuss'!W26),0)+IF($B$19=7,IF(Allgemeines!F17=0,2*'Kinder Zuschuss'!H27,2*'Kinder Zuschuss'!W27),0)+IF($B$19=8,IF(Allgemeines!F17=0,2*'Kinder Zuschuss'!H28,2*'Kinder Zuschuss'!W28),0)+IF($B$19=9,IF(Allgemeines!F17=0,2*'Kinder Zuschuss'!H29,2*'Kinder Zuschuss'!W29),0+M44)</f>
        <v>#DIV/0!</v>
      </c>
      <c r="N40" s="106" t="s">
        <v>58</v>
      </c>
    </row>
    <row r="41" spans="2:14" x14ac:dyDescent="0.2">
      <c r="B41" s="92"/>
      <c r="C41" s="121"/>
      <c r="D41" s="413" t="s">
        <v>138</v>
      </c>
      <c r="E41" s="414"/>
      <c r="F41" s="414"/>
      <c r="G41" s="414"/>
      <c r="H41" s="414"/>
      <c r="I41" s="414"/>
      <c r="J41" s="414"/>
      <c r="K41" s="414"/>
      <c r="L41" s="414"/>
      <c r="M41" s="147" t="e">
        <f>IF($B$19=1,IF(Allgemeines!F17=0,'Kinder Zuschuss'!M21+'Kinder Zuschuss'!R21,'Kinder Zuschuss'!AB21+'Kinder Zuschuss'!R21),0)+IF($B$19=2,IF(Allgemeines!F17=0,'Kinder Zuschuss'!M22+'Kinder Zuschuss'!R22,'Kinder Zuschuss'!AB22+'Kinder Zuschuss'!R22),0)+IF($B$19=3,IF(Allgemeines!F17=0,'Kinder Zuschuss'!M23+'Kinder Zuschuss'!R23,'Kinder Zuschuss'!AB23+'Kinder Zuschuss'!R23),0)+IF($B$19=4,IF(Allgemeines!F17=0,'Kinder Zuschuss'!M24+'Kinder Zuschuss'!R24,'Kinder Zuschuss'!AB24+'Kinder Zuschuss'!R24),0)+IF($B$19=5,IF(Allgemeines!F17=0,'Kinder Zuschuss'!M25+'Kinder Zuschuss'!R25,'Kinder Zuschuss'!AB25+'Kinder Zuschuss'!R25),0)+IF($B$19=6,IF(Allgemeines!F17=0,'Kinder Zuschuss'!M26+'Kinder Zuschuss'!R26,'Kinder Zuschuss'!AB26+'Kinder Zuschuss'!R26),0)+IF($B$19=7,IF(Allgemeines!F17=0,'Kinder Zuschuss'!M27+'Kinder Zuschuss'!R27,'Kinder Zuschuss'!AB27+'Kinder Zuschuss'!R27),0)+IF($B$19=8,IF(Allgemeines!F17=0,'Kinder Zuschuss'!M28+'Kinder Zuschuss'!R28,'Kinder Zuschuss'!AB28+'Kinder Zuschuss'!R28),0)+IF($B$19=9,IF(Allgemeines!F17=0,'Kinder Zuschuss'!M29+'Kinder Zuschuss'!R29,'Kinder Zuschuss'!AB29+'Kinder Zuschuss'!R29),0)</f>
        <v>#DIV/0!</v>
      </c>
      <c r="N41" s="121" t="s">
        <v>58</v>
      </c>
    </row>
    <row r="42" spans="2:14" x14ac:dyDescent="0.2">
      <c r="B42" s="92"/>
      <c r="C42" s="121"/>
      <c r="D42" s="413" t="s">
        <v>139</v>
      </c>
      <c r="E42" s="414"/>
      <c r="F42" s="414"/>
      <c r="G42" s="414"/>
      <c r="H42" s="414"/>
      <c r="I42" s="414"/>
      <c r="J42" s="414"/>
      <c r="K42" s="414"/>
      <c r="L42" s="414"/>
      <c r="M42" s="97" t="e">
        <f>M40*0.96</f>
        <v>#DIV/0!</v>
      </c>
      <c r="N42" s="122" t="s">
        <v>58</v>
      </c>
    </row>
    <row r="43" spans="2:14" x14ac:dyDescent="0.2">
      <c r="B43" s="92"/>
      <c r="D43" s="384"/>
      <c r="E43" s="384"/>
      <c r="F43" s="384"/>
      <c r="G43" s="384"/>
      <c r="H43" s="384"/>
      <c r="I43" s="384"/>
      <c r="J43" s="384"/>
      <c r="K43" s="384"/>
      <c r="L43" s="384"/>
      <c r="M43" s="384"/>
      <c r="N43" s="384"/>
    </row>
    <row r="44" spans="2:14" x14ac:dyDescent="0.2">
      <c r="B44" s="92"/>
      <c r="D44" s="399" t="str">
        <f>CONCATENATE("Im Förderanspruch der Gemeinde gegenüber dem Freistaat Bayern ist der Qualitätsbonus in Höhe von ",)</f>
        <v xml:space="preserve">Im Förderanspruch der Gemeinde gegenüber dem Freistaat Bayern ist der Qualitätsbonus in Höhe von </v>
      </c>
      <c r="E44" s="399"/>
      <c r="F44" s="399"/>
      <c r="G44" s="399"/>
      <c r="H44" s="399"/>
      <c r="I44" s="399"/>
      <c r="J44" s="399"/>
      <c r="K44" s="399"/>
      <c r="L44" s="399"/>
      <c r="M44" s="97">
        <f>IF($B$19=1,'Kinder Zuschuss'!R21,0)+IF($B$19=2,'Kinder Zuschuss'!R22,0)+IF($B$19=3,'Kinder Zuschuss'!R23,0)+IF($B$19=4,'Kinder Zuschuss'!R24,0)+IF($B$19=5,'Kinder Zuschuss'!R25,0)+IF($B$19=6,'Kinder Zuschuss'!R26,0)+IF($B$19=7,'Kinder Zuschuss'!R27,0)+IF($B$19=8,'Kinder Zuschuss'!R28,0)+IF($B$19=9,'Kinder Zuschuss'!R29,0)</f>
        <v>0</v>
      </c>
      <c r="N44" s="273" t="s">
        <v>239</v>
      </c>
    </row>
    <row r="45" spans="2:14" ht="28.15" customHeight="1" x14ac:dyDescent="0.2">
      <c r="B45" s="92"/>
      <c r="D45" s="380" t="s">
        <v>241</v>
      </c>
      <c r="E45" s="380"/>
      <c r="F45" s="380"/>
      <c r="G45" s="380"/>
      <c r="H45" s="380"/>
      <c r="I45" s="380"/>
      <c r="J45" s="380"/>
      <c r="K45" s="380"/>
      <c r="L45" s="380"/>
      <c r="M45" s="50"/>
      <c r="N45" s="50"/>
    </row>
    <row r="46" spans="2:14" ht="12.6" customHeight="1" x14ac:dyDescent="0.2">
      <c r="B46" s="92"/>
      <c r="D46" s="274"/>
      <c r="E46" s="274"/>
      <c r="F46" s="274"/>
      <c r="G46" s="274"/>
      <c r="H46" s="274"/>
      <c r="I46" s="274"/>
      <c r="J46" s="274"/>
      <c r="K46" s="274"/>
      <c r="L46" s="274"/>
      <c r="M46" s="50"/>
      <c r="N46" s="50"/>
    </row>
    <row r="47" spans="2:14" x14ac:dyDescent="0.2">
      <c r="B47" s="92"/>
      <c r="D47" s="380" t="str">
        <f>CONCATENATE("Zuzüglich Gesamtbetrag Elternbeitragszuschuss für ",F38," Vorschulkinder in Höhe von")</f>
        <v>Zuzüglich Gesamtbetrag Elternbeitragszuschuss für 0 Vorschulkinder in Höhe von</v>
      </c>
      <c r="E47" s="380"/>
      <c r="F47" s="380"/>
      <c r="G47" s="380"/>
      <c r="H47" s="380"/>
      <c r="I47" s="380"/>
      <c r="J47" s="380"/>
      <c r="K47" s="380"/>
      <c r="L47" s="380"/>
      <c r="M47" s="97">
        <f>F38*100*Allgemeines!F14</f>
        <v>0</v>
      </c>
      <c r="N47" s="50" t="s">
        <v>58</v>
      </c>
    </row>
    <row r="48" spans="2:14" x14ac:dyDescent="0.2">
      <c r="B48" s="92"/>
      <c r="D48" s="274"/>
      <c r="E48" s="274"/>
      <c r="F48" s="274"/>
      <c r="G48" s="274"/>
      <c r="H48" s="274"/>
      <c r="I48" s="274"/>
      <c r="J48" s="274"/>
      <c r="K48" s="274"/>
      <c r="L48" s="274"/>
      <c r="M48" s="50"/>
      <c r="N48" s="50"/>
    </row>
    <row r="49" spans="2:14" x14ac:dyDescent="0.2">
      <c r="B49" s="92"/>
      <c r="D49" s="380" t="s">
        <v>242</v>
      </c>
      <c r="E49" s="380"/>
      <c r="F49" s="380"/>
      <c r="G49" s="380"/>
      <c r="H49" s="380"/>
      <c r="I49" s="380"/>
      <c r="J49" s="380"/>
      <c r="K49" s="380"/>
      <c r="L49" s="380"/>
      <c r="M49" s="50"/>
      <c r="N49" s="50"/>
    </row>
    <row r="50" spans="2:14" x14ac:dyDescent="0.2">
      <c r="B50" s="92"/>
      <c r="D50" s="384"/>
      <c r="E50" s="384"/>
      <c r="F50" s="384"/>
      <c r="G50" s="384"/>
      <c r="H50" s="384"/>
      <c r="I50" s="384"/>
      <c r="J50" s="384"/>
      <c r="K50" s="384"/>
      <c r="L50" s="384"/>
      <c r="M50" s="384"/>
      <c r="N50" s="384"/>
    </row>
    <row r="51" spans="2:14" ht="6" customHeight="1" x14ac:dyDescent="0.2">
      <c r="B51" s="92"/>
      <c r="D51" s="106"/>
      <c r="E51" s="106"/>
      <c r="F51" s="106"/>
      <c r="G51" s="106"/>
      <c r="H51" s="106"/>
      <c r="I51" s="106"/>
      <c r="J51" s="106"/>
      <c r="K51" s="106"/>
      <c r="L51" s="106"/>
      <c r="M51" s="106"/>
      <c r="N51" s="106"/>
    </row>
    <row r="52" spans="2:14" ht="12" customHeight="1" x14ac:dyDescent="0.2">
      <c r="B52" s="92"/>
      <c r="D52" s="136" t="s">
        <v>68</v>
      </c>
      <c r="E52" s="137"/>
      <c r="F52" s="137"/>
      <c r="G52" s="137"/>
      <c r="H52" s="137"/>
      <c r="I52" s="137"/>
      <c r="J52" s="137"/>
      <c r="K52" s="137"/>
      <c r="L52" s="137"/>
      <c r="M52" s="137"/>
      <c r="N52" s="137"/>
    </row>
    <row r="53" spans="2:14" ht="12" customHeight="1" x14ac:dyDescent="0.2">
      <c r="B53" s="92"/>
      <c r="D53" s="404" t="s">
        <v>69</v>
      </c>
      <c r="E53" s="404"/>
      <c r="F53" s="404"/>
      <c r="G53" s="404"/>
      <c r="H53" s="404"/>
      <c r="I53" s="404"/>
      <c r="J53" s="404"/>
      <c r="K53" s="404"/>
      <c r="L53" s="404"/>
      <c r="M53" s="404"/>
      <c r="N53" s="404"/>
    </row>
    <row r="54" spans="2:14" ht="12" customHeight="1" x14ac:dyDescent="0.2">
      <c r="B54" s="92"/>
      <c r="D54" s="404" t="s">
        <v>70</v>
      </c>
      <c r="E54" s="404"/>
      <c r="F54" s="404"/>
      <c r="G54" s="404"/>
      <c r="H54" s="404"/>
      <c r="I54" s="404"/>
      <c r="J54" s="404"/>
      <c r="K54" s="404"/>
      <c r="L54" s="404"/>
      <c r="M54" s="404"/>
      <c r="N54" s="404"/>
    </row>
    <row r="55" spans="2:14" ht="36" customHeight="1" x14ac:dyDescent="0.2">
      <c r="B55" s="92"/>
      <c r="D55" s="404" t="s">
        <v>71</v>
      </c>
      <c r="E55" s="404"/>
      <c r="F55" s="404"/>
      <c r="G55" s="404"/>
      <c r="H55" s="404"/>
      <c r="I55" s="404"/>
      <c r="J55" s="404"/>
      <c r="K55" s="404"/>
      <c r="L55" s="404"/>
      <c r="M55" s="404"/>
      <c r="N55" s="404"/>
    </row>
    <row r="56" spans="2:14" ht="24" customHeight="1" x14ac:dyDescent="0.2">
      <c r="B56" s="92"/>
      <c r="D56" s="404" t="s">
        <v>72</v>
      </c>
      <c r="E56" s="404"/>
      <c r="F56" s="404"/>
      <c r="G56" s="404"/>
      <c r="H56" s="404"/>
      <c r="I56" s="404"/>
      <c r="J56" s="404"/>
      <c r="K56" s="404"/>
      <c r="L56" s="404"/>
      <c r="M56" s="404"/>
      <c r="N56" s="404"/>
    </row>
    <row r="57" spans="2:14" ht="12" customHeight="1" x14ac:dyDescent="0.2">
      <c r="B57" s="92"/>
      <c r="D57" s="404" t="s">
        <v>73</v>
      </c>
      <c r="E57" s="404"/>
      <c r="F57" s="404"/>
      <c r="G57" s="404"/>
      <c r="H57" s="404"/>
      <c r="I57" s="404"/>
      <c r="J57" s="404"/>
      <c r="K57" s="404"/>
      <c r="L57" s="404"/>
      <c r="M57" s="404"/>
      <c r="N57" s="404"/>
    </row>
    <row r="58" spans="2:14" ht="12" customHeight="1" x14ac:dyDescent="0.2">
      <c r="B58" s="92"/>
      <c r="D58" s="404" t="s">
        <v>74</v>
      </c>
      <c r="E58" s="404"/>
      <c r="F58" s="404"/>
      <c r="G58" s="404"/>
      <c r="H58" s="404"/>
      <c r="I58" s="404"/>
      <c r="J58" s="404"/>
      <c r="K58" s="404"/>
      <c r="L58" s="404"/>
      <c r="M58" s="404"/>
      <c r="N58" s="404"/>
    </row>
    <row r="59" spans="2:14" ht="12" customHeight="1" x14ac:dyDescent="0.2">
      <c r="B59" s="92"/>
      <c r="D59" s="404" t="s">
        <v>75</v>
      </c>
      <c r="E59" s="404"/>
      <c r="F59" s="404"/>
      <c r="G59" s="404"/>
      <c r="H59" s="404"/>
      <c r="I59" s="404"/>
      <c r="J59" s="404"/>
      <c r="K59" s="404"/>
      <c r="L59" s="404"/>
      <c r="M59" s="404"/>
      <c r="N59" s="404"/>
    </row>
    <row r="60" spans="2:14" ht="48" customHeight="1" x14ac:dyDescent="0.2">
      <c r="B60" s="92"/>
      <c r="D60" s="404" t="s">
        <v>77</v>
      </c>
      <c r="E60" s="404"/>
      <c r="F60" s="404"/>
      <c r="G60" s="404"/>
      <c r="H60" s="404"/>
      <c r="I60" s="404"/>
      <c r="J60" s="404"/>
      <c r="K60" s="404"/>
      <c r="L60" s="404"/>
      <c r="M60" s="404"/>
      <c r="N60" s="404"/>
    </row>
    <row r="61" spans="2:14" ht="6" customHeight="1" x14ac:dyDescent="0.2">
      <c r="B61" s="92"/>
      <c r="D61" s="122"/>
      <c r="E61" s="122"/>
      <c r="F61" s="122"/>
      <c r="G61" s="122"/>
      <c r="H61" s="122"/>
      <c r="I61" s="122"/>
      <c r="J61" s="122"/>
      <c r="K61" s="122"/>
      <c r="L61" s="122"/>
      <c r="M61" s="122"/>
      <c r="N61" s="122"/>
    </row>
    <row r="62" spans="2:14" x14ac:dyDescent="0.2">
      <c r="B62" s="92"/>
      <c r="D62" s="392" t="s">
        <v>59</v>
      </c>
      <c r="E62" s="392"/>
      <c r="F62" s="392"/>
      <c r="G62" s="106"/>
      <c r="H62" s="106"/>
      <c r="I62" s="106"/>
      <c r="J62" s="106"/>
      <c r="K62" s="106"/>
      <c r="L62" s="106"/>
      <c r="M62" s="106"/>
      <c r="N62" s="106"/>
    </row>
    <row r="63" spans="2:14" x14ac:dyDescent="0.2">
      <c r="B63" s="92"/>
      <c r="D63" s="106"/>
      <c r="E63" s="106"/>
      <c r="F63" s="106"/>
      <c r="G63" s="106"/>
      <c r="H63" s="106"/>
      <c r="I63" s="106"/>
      <c r="J63" s="106"/>
      <c r="K63" s="106"/>
      <c r="L63" s="106"/>
      <c r="M63" s="106"/>
      <c r="N63" s="106"/>
    </row>
    <row r="64" spans="2:14" x14ac:dyDescent="0.2">
      <c r="B64" s="92"/>
      <c r="D64" s="403">
        <f>Allgemeines!B7</f>
        <v>0</v>
      </c>
      <c r="E64" s="403"/>
      <c r="F64" s="403"/>
      <c r="G64" s="403"/>
      <c r="H64" s="403"/>
      <c r="I64" s="403"/>
      <c r="J64" s="403"/>
      <c r="K64" s="403"/>
      <c r="L64" s="124" t="s">
        <v>127</v>
      </c>
      <c r="M64" s="125">
        <f>Anleitung!C1</f>
        <v>41596</v>
      </c>
      <c r="N64" s="123"/>
    </row>
    <row r="65" spans="2:14" ht="12" customHeight="1" x14ac:dyDescent="0.2">
      <c r="B65" s="92"/>
      <c r="D65" s="1" t="s">
        <v>219</v>
      </c>
      <c r="E65" s="1"/>
    </row>
    <row r="66" spans="2:14" ht="12" customHeight="1" x14ac:dyDescent="0.2">
      <c r="K66" s="248"/>
    </row>
    <row r="67" spans="2:14" ht="12" customHeight="1" x14ac:dyDescent="0.2">
      <c r="D67" t="s">
        <v>220</v>
      </c>
      <c r="K67">
        <f>Allgemeines!B3</f>
        <v>0</v>
      </c>
    </row>
    <row r="68" spans="2:14" ht="12.75" customHeight="1" x14ac:dyDescent="0.2">
      <c r="D68" s="106" t="s">
        <v>224</v>
      </c>
      <c r="K68" s="248">
        <f>Allgemeines!F15</f>
        <v>0</v>
      </c>
    </row>
    <row r="69" spans="2:14" ht="19.899999999999999" customHeight="1" x14ac:dyDescent="0.2">
      <c r="D69" t="s">
        <v>221</v>
      </c>
      <c r="K69">
        <f>Allgemeines!F3</f>
        <v>0</v>
      </c>
    </row>
    <row r="70" spans="2:14" ht="6" customHeight="1" x14ac:dyDescent="0.2">
      <c r="D70" s="397" t="str">
        <f>D20</f>
        <v xml:space="preserve">Abschlag kindbezogene Förderung nach BayKiBiG: Abrechnungsmonate , Stichtag </v>
      </c>
      <c r="E70" s="397"/>
      <c r="F70" s="397"/>
      <c r="G70" s="397"/>
      <c r="H70" s="397"/>
      <c r="I70" s="397"/>
      <c r="J70" s="397"/>
      <c r="K70" s="397"/>
      <c r="L70" s="397"/>
      <c r="M70" s="397"/>
      <c r="N70" s="397"/>
    </row>
    <row r="71" spans="2:14" x14ac:dyDescent="0.2">
      <c r="D71" s="397"/>
      <c r="E71" s="397"/>
      <c r="F71" s="397"/>
      <c r="G71" s="397"/>
      <c r="H71" s="397"/>
      <c r="I71" s="397"/>
      <c r="J71" s="397"/>
      <c r="K71" s="397"/>
      <c r="L71" s="397"/>
      <c r="M71" s="397"/>
      <c r="N71" s="397"/>
    </row>
    <row r="74" spans="2:14" ht="40.15" customHeight="1" x14ac:dyDescent="0.2">
      <c r="E74" s="249" t="str">
        <f>IF(F75="","","1.")</f>
        <v/>
      </c>
      <c r="F74" s="422"/>
      <c r="G74" s="422"/>
      <c r="H74" s="422"/>
      <c r="I74" s="422"/>
      <c r="J74" s="422"/>
      <c r="K74" s="422"/>
      <c r="L74" s="422"/>
      <c r="M74" s="422"/>
    </row>
    <row r="75" spans="2:14" ht="40.15" customHeight="1" x14ac:dyDescent="0.2">
      <c r="E75" s="249" t="str">
        <f>IF(F75="","","2.")</f>
        <v/>
      </c>
      <c r="F75" s="422"/>
      <c r="G75" s="422"/>
      <c r="H75" s="422"/>
      <c r="I75" s="422"/>
      <c r="J75" s="422"/>
      <c r="K75" s="422"/>
      <c r="L75" s="422"/>
      <c r="M75" s="422"/>
    </row>
    <row r="76" spans="2:14" ht="40.15" customHeight="1" x14ac:dyDescent="0.2">
      <c r="E76" s="249" t="str">
        <f>IF(F76="","","3.")</f>
        <v/>
      </c>
      <c r="F76" s="422"/>
      <c r="G76" s="422"/>
      <c r="H76" s="422"/>
      <c r="I76" s="422"/>
      <c r="J76" s="422"/>
      <c r="K76" s="422"/>
      <c r="L76" s="422"/>
      <c r="M76" s="422"/>
    </row>
    <row r="77" spans="2:14" ht="40.15" customHeight="1" x14ac:dyDescent="0.2">
      <c r="E77" s="249" t="str">
        <f>IF(F77="","","4.")</f>
        <v/>
      </c>
      <c r="F77" s="422"/>
      <c r="G77" s="422"/>
      <c r="H77" s="422"/>
      <c r="I77" s="422"/>
      <c r="J77" s="422"/>
      <c r="K77" s="422"/>
      <c r="L77" s="422"/>
      <c r="M77" s="422"/>
    </row>
  </sheetData>
  <sheetProtection password="9FF7" sheet="1"/>
  <mergeCells count="56">
    <mergeCell ref="D62:F62"/>
    <mergeCell ref="F77:M77"/>
    <mergeCell ref="D70:N71"/>
    <mergeCell ref="F74:M74"/>
    <mergeCell ref="F75:M75"/>
    <mergeCell ref="F76:M76"/>
    <mergeCell ref="D64:K64"/>
    <mergeCell ref="D60:N60"/>
    <mergeCell ref="D57:N57"/>
    <mergeCell ref="D13:I13"/>
    <mergeCell ref="D11:I11"/>
    <mergeCell ref="K11:N11"/>
    <mergeCell ref="L35:N36"/>
    <mergeCell ref="D20:N20"/>
    <mergeCell ref="D42:L42"/>
    <mergeCell ref="D40:L40"/>
    <mergeCell ref="D53:N53"/>
    <mergeCell ref="D50:N50"/>
    <mergeCell ref="D44:L44"/>
    <mergeCell ref="D45:L45"/>
    <mergeCell ref="D59:N59"/>
    <mergeCell ref="D54:N54"/>
    <mergeCell ref="D58:N58"/>
    <mergeCell ref="K13:N13"/>
    <mergeCell ref="D55:N55"/>
    <mergeCell ref="D56:N56"/>
    <mergeCell ref="L27:N27"/>
    <mergeCell ref="K16:N19"/>
    <mergeCell ref="L26:N26"/>
    <mergeCell ref="D43:N43"/>
    <mergeCell ref="D41:L41"/>
    <mergeCell ref="L33:N34"/>
    <mergeCell ref="L32:N32"/>
    <mergeCell ref="D24:N24"/>
    <mergeCell ref="L28:N29"/>
    <mergeCell ref="A18:B18"/>
    <mergeCell ref="K14:N15"/>
    <mergeCell ref="E14:I14"/>
    <mergeCell ref="A21:B27"/>
    <mergeCell ref="K10:L10"/>
    <mergeCell ref="A1:B1"/>
    <mergeCell ref="A3:B5"/>
    <mergeCell ref="K3:N3"/>
    <mergeCell ref="K1:N2"/>
    <mergeCell ref="K8:N8"/>
    <mergeCell ref="D47:L47"/>
    <mergeCell ref="D49:L49"/>
    <mergeCell ref="K4:N4"/>
    <mergeCell ref="K6:N6"/>
    <mergeCell ref="M10:N10"/>
    <mergeCell ref="D9:I10"/>
    <mergeCell ref="K12:N12"/>
    <mergeCell ref="D12:I12"/>
    <mergeCell ref="D22:M22"/>
    <mergeCell ref="L30:N31"/>
    <mergeCell ref="K9:N9"/>
  </mergeCells>
  <phoneticPr fontId="8" type="noConversion"/>
  <conditionalFormatting sqref="E27:J36">
    <cfRule type="cellIs" dxfId="8" priority="2" stopIfTrue="1" operator="equal">
      <formula>0</formula>
    </cfRule>
  </conditionalFormatting>
  <conditionalFormatting sqref="F38">
    <cfRule type="cellIs" dxfId="7" priority="1" stopIfTrue="1" operator="equal">
      <formula>0</formula>
    </cfRule>
  </conditionalFormatting>
  <conditionalFormatting sqref="L35:M36">
    <cfRule type="cellIs" dxfId="6" priority="3" stopIfTrue="1" operator="notEqual">
      <formula>" "</formula>
    </cfRule>
  </conditionalFormatting>
  <pageMargins left="0.78740157480314965" right="0" top="0.39370078740157483" bottom="0" header="0.39370078740157483" footer="0"/>
  <pageSetup paperSize="9" scale="90" orientation="portrait" r:id="rId1"/>
  <headerFooter alignWithMargins="0"/>
  <rowBreaks count="1" manualBreakCount="1">
    <brk id="64" min="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O87"/>
  <sheetViews>
    <sheetView showGridLines="0" topLeftCell="A7" zoomScaleNormal="100" workbookViewId="0">
      <pane xSplit="2" topLeftCell="C1" activePane="topRight" state="frozenSplit"/>
      <selection pane="topRight" activeCell="B15" sqref="B15"/>
    </sheetView>
  </sheetViews>
  <sheetFormatPr baseColWidth="10" defaultColWidth="11.42578125" defaultRowHeight="12.75" x14ac:dyDescent="0.2"/>
  <cols>
    <col min="1" max="1" width="17.85546875" style="139" customWidth="1"/>
    <col min="2" max="2" width="19.140625" style="72" customWidth="1"/>
    <col min="3" max="3" width="4.140625" style="139" customWidth="1"/>
    <col min="4" max="10" width="7.28515625" style="72" customWidth="1"/>
    <col min="11" max="11" width="4.42578125" style="72" customWidth="1"/>
    <col min="12" max="12" width="28.140625" style="72" customWidth="1"/>
    <col min="13" max="13" width="11.85546875" style="72" customWidth="1"/>
    <col min="14" max="14" width="5.28515625" style="72" customWidth="1"/>
    <col min="15" max="25" width="11.42578125" style="72"/>
    <col min="26" max="26" width="12.140625" style="72" customWidth="1"/>
    <col min="27" max="27" width="11.5703125" style="72" customWidth="1"/>
    <col min="28" max="16384" width="11.42578125" style="72"/>
  </cols>
  <sheetData>
    <row r="1" spans="1:14" s="138" customFormat="1" ht="15.75" x14ac:dyDescent="0.2">
      <c r="A1" s="443" t="s">
        <v>156</v>
      </c>
      <c r="B1" s="444"/>
      <c r="C1" s="165"/>
      <c r="D1" s="166"/>
      <c r="E1" s="166"/>
      <c r="F1" s="166"/>
      <c r="G1" s="167"/>
      <c r="H1" s="166"/>
      <c r="I1" s="166"/>
      <c r="J1" s="167"/>
      <c r="K1" s="436" t="str">
        <f>B15</f>
        <v>[Name Kommune]</v>
      </c>
      <c r="L1" s="437"/>
      <c r="M1" s="437"/>
      <c r="N1" s="437"/>
    </row>
    <row r="2" spans="1:14" s="138" customFormat="1" x14ac:dyDescent="0.2">
      <c r="A2" s="170"/>
      <c r="B2" s="171"/>
      <c r="C2" s="165"/>
      <c r="D2" s="166"/>
      <c r="E2" s="166"/>
      <c r="F2" s="166"/>
      <c r="G2" s="166"/>
      <c r="H2" s="166"/>
      <c r="I2" s="166"/>
      <c r="J2" s="167"/>
      <c r="K2" s="437"/>
      <c r="L2" s="437"/>
      <c r="M2" s="437"/>
      <c r="N2" s="437"/>
    </row>
    <row r="3" spans="1:14" s="138" customFormat="1" x14ac:dyDescent="0.2">
      <c r="A3" s="172" t="s">
        <v>193</v>
      </c>
      <c r="B3" s="173" t="s">
        <v>195</v>
      </c>
      <c r="C3" s="165"/>
      <c r="D3" s="166"/>
      <c r="E3" s="166"/>
      <c r="F3" s="166"/>
      <c r="G3" s="166"/>
      <c r="H3" s="166"/>
      <c r="I3" s="166"/>
      <c r="J3" s="167"/>
      <c r="K3" s="450" t="str">
        <f>B16</f>
        <v>[Straße]</v>
      </c>
      <c r="L3" s="447"/>
      <c r="M3" s="447"/>
      <c r="N3" s="447"/>
    </row>
    <row r="4" spans="1:14" s="138" customFormat="1" x14ac:dyDescent="0.2">
      <c r="A4" s="217" t="str">
        <f>IF(Allgemeines!B23&lt;&gt;"",Allgemeines!B23,"")</f>
        <v/>
      </c>
      <c r="B4" s="175">
        <v>1</v>
      </c>
      <c r="C4" s="165"/>
      <c r="D4" s="166"/>
      <c r="E4" s="166"/>
      <c r="F4" s="166"/>
      <c r="G4" s="166"/>
      <c r="H4" s="166"/>
      <c r="I4" s="166"/>
      <c r="J4" s="167"/>
      <c r="K4" s="450" t="str">
        <f>CONCATENATE(B17," ",B18)</f>
        <v>[PLZ] [Ort]</v>
      </c>
      <c r="L4" s="447"/>
      <c r="M4" s="447"/>
      <c r="N4" s="447"/>
    </row>
    <row r="5" spans="1:14" s="138" customFormat="1" x14ac:dyDescent="0.2">
      <c r="A5" s="217" t="str">
        <f>IF(Allgemeines!B24&lt;&gt;"",Allgemeines!B24,"")</f>
        <v/>
      </c>
      <c r="B5" s="176">
        <v>2</v>
      </c>
      <c r="C5" s="165"/>
      <c r="D5" s="166"/>
      <c r="E5" s="166"/>
      <c r="F5" s="166"/>
      <c r="G5" s="166"/>
      <c r="H5" s="166"/>
      <c r="I5" s="166"/>
      <c r="J5" s="167"/>
      <c r="K5" s="167"/>
      <c r="L5" s="167"/>
      <c r="M5" s="167"/>
      <c r="N5" s="167"/>
    </row>
    <row r="6" spans="1:14" s="138" customFormat="1" x14ac:dyDescent="0.2">
      <c r="A6" s="217" t="str">
        <f>IF(Allgemeines!B25&lt;&gt;"",Allgemeines!B25,"")</f>
        <v/>
      </c>
      <c r="B6" s="176">
        <v>3</v>
      </c>
      <c r="C6" s="165"/>
      <c r="D6" s="166"/>
      <c r="E6" s="166"/>
      <c r="F6" s="166"/>
      <c r="G6" s="166"/>
      <c r="H6" s="166"/>
      <c r="I6" s="166"/>
      <c r="J6" s="167"/>
      <c r="K6" s="451" t="str">
        <f>B24</f>
        <v>[Bescheiddatum]</v>
      </c>
      <c r="L6" s="435"/>
      <c r="M6" s="435"/>
      <c r="N6" s="435"/>
    </row>
    <row r="7" spans="1:14" s="138" customFormat="1" x14ac:dyDescent="0.2">
      <c r="A7" s="217" t="str">
        <f>IF(Allgemeines!B26&lt;&gt;"",Allgemeines!B26,"")</f>
        <v/>
      </c>
      <c r="B7" s="176">
        <v>4</v>
      </c>
      <c r="C7" s="165"/>
      <c r="D7" s="166"/>
      <c r="E7" s="166"/>
      <c r="F7" s="166"/>
      <c r="G7" s="166"/>
      <c r="H7" s="166"/>
      <c r="I7" s="166"/>
      <c r="J7" s="167"/>
      <c r="K7" s="177"/>
      <c r="L7" s="177"/>
      <c r="M7" s="177"/>
      <c r="N7" s="177"/>
    </row>
    <row r="8" spans="1:14" s="138" customFormat="1" x14ac:dyDescent="0.2">
      <c r="A8" s="217" t="str">
        <f>IF(Allgemeines!B27&lt;&gt;"",Allgemeines!B27,"")</f>
        <v/>
      </c>
      <c r="B8" s="176">
        <v>5</v>
      </c>
      <c r="C8" s="165"/>
      <c r="D8" s="167"/>
      <c r="E8" s="166"/>
      <c r="F8" s="166"/>
      <c r="G8" s="166"/>
      <c r="H8" s="166"/>
      <c r="I8" s="166"/>
      <c r="J8" s="167"/>
      <c r="K8" s="441" t="s">
        <v>80</v>
      </c>
      <c r="L8" s="441"/>
      <c r="M8" s="441"/>
      <c r="N8" s="441"/>
    </row>
    <row r="9" spans="1:14" x14ac:dyDescent="0.2">
      <c r="A9" s="217" t="str">
        <f>IF(Allgemeines!B28&lt;&gt;"",Allgemeines!B28,"")</f>
        <v/>
      </c>
      <c r="B9" s="176">
        <v>6</v>
      </c>
      <c r="C9" s="178"/>
      <c r="D9" s="440" t="str">
        <f>IF(K1&lt;&gt;0,CONCATENATE(K1," - ",K3," - ",K4),"")</f>
        <v>[Name Kommune] - [Straße] - [PLZ] [Ort]</v>
      </c>
      <c r="E9" s="441"/>
      <c r="F9" s="441"/>
      <c r="G9" s="441"/>
      <c r="H9" s="441"/>
      <c r="I9" s="441"/>
      <c r="J9" s="167"/>
      <c r="K9" s="450" t="str">
        <f>B20</f>
        <v>[Rückfragen]</v>
      </c>
      <c r="L9" s="450"/>
      <c r="M9" s="450"/>
      <c r="N9" s="450"/>
    </row>
    <row r="10" spans="1:14" x14ac:dyDescent="0.2">
      <c r="A10" s="217" t="str">
        <f>IF(Allgemeines!B29&lt;&gt;"",Allgemeines!B29,"")</f>
        <v/>
      </c>
      <c r="B10" s="176">
        <v>7</v>
      </c>
      <c r="C10" s="178"/>
      <c r="D10" s="442"/>
      <c r="E10" s="442"/>
      <c r="F10" s="442"/>
      <c r="G10" s="442"/>
      <c r="H10" s="442"/>
      <c r="I10" s="442"/>
      <c r="J10" s="167"/>
      <c r="K10" s="447" t="str">
        <f>CONCATENATE("Tel. ",B21,", Fax ",B22)</f>
        <v>Tel. [Tel.], Fax [Fax]</v>
      </c>
      <c r="L10" s="447"/>
      <c r="M10" s="447"/>
      <c r="N10" s="447"/>
    </row>
    <row r="11" spans="1:14" ht="12.75" customHeight="1" x14ac:dyDescent="0.2">
      <c r="A11" s="217" t="str">
        <f>IF(Allgemeines!B30&lt;&gt;"",Allgemeines!B30,"")</f>
        <v/>
      </c>
      <c r="B11" s="176">
        <v>8</v>
      </c>
      <c r="C11" s="178"/>
      <c r="D11" s="430">
        <f>Allgemeines!B3</f>
        <v>0</v>
      </c>
      <c r="E11" s="431"/>
      <c r="F11" s="431"/>
      <c r="G11" s="431"/>
      <c r="H11" s="431"/>
      <c r="I11" s="431"/>
      <c r="J11" s="167"/>
      <c r="K11" s="435" t="str">
        <f>CONCATENATE("E-Mail ",B23)</f>
        <v>E-Mail [E-Mail]</v>
      </c>
      <c r="L11" s="435"/>
      <c r="M11" s="435"/>
      <c r="N11" s="435"/>
    </row>
    <row r="12" spans="1:14" x14ac:dyDescent="0.2">
      <c r="A12" s="217" t="str">
        <f>IF(Allgemeines!B31&lt;&gt;"",Allgemeines!B31,"")</f>
        <v/>
      </c>
      <c r="B12" s="179">
        <v>9</v>
      </c>
      <c r="C12" s="178"/>
      <c r="D12" s="439">
        <f>Allgemeines!B7</f>
        <v>0</v>
      </c>
      <c r="E12" s="439"/>
      <c r="F12" s="439"/>
      <c r="G12" s="439"/>
      <c r="H12" s="439"/>
      <c r="I12" s="439"/>
      <c r="J12" s="167"/>
      <c r="K12" s="435"/>
      <c r="L12" s="435"/>
      <c r="M12" s="435"/>
      <c r="N12" s="435"/>
    </row>
    <row r="13" spans="1:14" x14ac:dyDescent="0.2">
      <c r="A13" s="448" t="s">
        <v>194</v>
      </c>
      <c r="B13" s="449"/>
      <c r="C13" s="178"/>
      <c r="D13" s="439">
        <f>Allgemeines!B4</f>
        <v>0</v>
      </c>
      <c r="E13" s="439"/>
      <c r="F13" s="439"/>
      <c r="G13" s="439"/>
      <c r="H13" s="439"/>
      <c r="I13" s="439"/>
      <c r="J13" s="167"/>
      <c r="K13" s="432" t="s">
        <v>154</v>
      </c>
      <c r="L13" s="432"/>
      <c r="M13" s="432"/>
      <c r="N13" s="432"/>
    </row>
    <row r="14" spans="1:14" x14ac:dyDescent="0.2">
      <c r="A14" s="180" t="s">
        <v>196</v>
      </c>
      <c r="B14" s="164">
        <v>1</v>
      </c>
      <c r="C14" s="178"/>
      <c r="D14" s="181">
        <f>Allgemeines!B5</f>
        <v>0</v>
      </c>
      <c r="E14" s="439">
        <f>Allgemeines!B6</f>
        <v>0</v>
      </c>
      <c r="F14" s="453"/>
      <c r="G14" s="453"/>
      <c r="H14" s="453"/>
      <c r="I14" s="453"/>
      <c r="J14" s="167"/>
      <c r="K14" s="455" t="str">
        <f>CONCATENATE(Allgemeines!F3,", ",Allgemeines!F4,", ",Allgemeines!F5," ",Allgemeines!F6,", EinrNr: ",Allgemeines!F8)</f>
        <v xml:space="preserve">, ,  , EinrNr: </v>
      </c>
      <c r="L14" s="455"/>
      <c r="M14" s="455"/>
      <c r="N14" s="455"/>
    </row>
    <row r="15" spans="1:14" x14ac:dyDescent="0.2">
      <c r="A15" s="182" t="s">
        <v>25</v>
      </c>
      <c r="B15" s="247" t="s">
        <v>141</v>
      </c>
      <c r="C15" s="178"/>
      <c r="D15" s="166"/>
      <c r="E15" s="166"/>
      <c r="F15" s="166"/>
      <c r="G15" s="166"/>
      <c r="H15" s="166"/>
      <c r="I15" s="166"/>
      <c r="J15" s="167"/>
      <c r="K15" s="455"/>
      <c r="L15" s="455"/>
      <c r="M15" s="455"/>
      <c r="N15" s="455"/>
    </row>
    <row r="16" spans="1:14" x14ac:dyDescent="0.2">
      <c r="A16" s="182" t="s">
        <v>38</v>
      </c>
      <c r="B16" s="154" t="s">
        <v>142</v>
      </c>
      <c r="C16" s="178"/>
      <c r="D16" s="166"/>
      <c r="E16" s="166"/>
      <c r="F16" s="166"/>
      <c r="G16" s="166"/>
      <c r="H16" s="166"/>
      <c r="I16" s="166"/>
      <c r="J16" s="167"/>
      <c r="K16" s="455"/>
      <c r="L16" s="455"/>
      <c r="M16" s="455"/>
      <c r="N16" s="455"/>
    </row>
    <row r="17" spans="1:15" ht="12.75" customHeight="1" x14ac:dyDescent="0.2">
      <c r="A17" s="174" t="s">
        <v>21</v>
      </c>
      <c r="B17" s="155" t="s">
        <v>143</v>
      </c>
      <c r="C17" s="178"/>
      <c r="D17" s="166"/>
      <c r="E17" s="166"/>
      <c r="F17" s="166"/>
      <c r="G17" s="166"/>
      <c r="H17" s="166"/>
      <c r="I17" s="166"/>
      <c r="J17" s="169"/>
      <c r="K17" s="455"/>
      <c r="L17" s="455"/>
      <c r="M17" s="455"/>
      <c r="N17" s="455"/>
    </row>
    <row r="18" spans="1:15" ht="12.75" customHeight="1" x14ac:dyDescent="0.2">
      <c r="A18" s="174" t="s">
        <v>22</v>
      </c>
      <c r="B18" s="155" t="s">
        <v>144</v>
      </c>
      <c r="C18" s="178"/>
      <c r="D18" s="426" t="str">
        <f>CONCATENATE("Abschlag kindbezogene Förderung nach BayKiBiG: ",Allgemeines!F14," Abrechnungsmonate ",Allgemeines!F13,", Stichtag ",Allgemeines!F12)</f>
        <v xml:space="preserve">Abschlag kindbezogene Förderung nach BayKiBiG:  Abrechnungsmonate , Stichtag </v>
      </c>
      <c r="E18" s="427"/>
      <c r="F18" s="427"/>
      <c r="G18" s="427"/>
      <c r="H18" s="427"/>
      <c r="I18" s="427"/>
      <c r="J18" s="427"/>
      <c r="K18" s="427"/>
      <c r="L18" s="427"/>
      <c r="M18" s="427"/>
      <c r="N18" s="427"/>
    </row>
    <row r="19" spans="1:15" ht="12.75" customHeight="1" x14ac:dyDescent="0.2">
      <c r="A19" s="174" t="s">
        <v>159</v>
      </c>
      <c r="B19" s="155" t="s">
        <v>160</v>
      </c>
      <c r="C19" s="178"/>
      <c r="D19" s="438" t="s">
        <v>157</v>
      </c>
      <c r="E19" s="425"/>
      <c r="F19" s="445">
        <f>Allgemeines!F15</f>
        <v>0</v>
      </c>
      <c r="G19" s="446"/>
      <c r="H19" s="183"/>
      <c r="I19" s="446"/>
      <c r="J19" s="446"/>
      <c r="K19" s="446"/>
      <c r="L19" s="446"/>
      <c r="M19" s="446"/>
      <c r="N19" s="446"/>
    </row>
    <row r="20" spans="1:15" ht="12.75" customHeight="1" x14ac:dyDescent="0.2">
      <c r="A20" s="174" t="s">
        <v>39</v>
      </c>
      <c r="B20" s="156" t="s">
        <v>145</v>
      </c>
      <c r="C20" s="178"/>
      <c r="D20" s="166"/>
      <c r="E20" s="166"/>
      <c r="F20" s="184"/>
      <c r="G20" s="166"/>
      <c r="H20" s="166"/>
      <c r="I20" s="166"/>
      <c r="J20" s="166"/>
      <c r="K20" s="166"/>
      <c r="L20" s="167"/>
      <c r="M20" s="167"/>
      <c r="N20" s="167"/>
    </row>
    <row r="21" spans="1:15" ht="12.75" customHeight="1" x14ac:dyDescent="0.2">
      <c r="A21" s="174" t="s">
        <v>40</v>
      </c>
      <c r="B21" s="157" t="s">
        <v>146</v>
      </c>
      <c r="C21" s="178"/>
      <c r="D21" s="454" t="s">
        <v>56</v>
      </c>
      <c r="E21" s="425"/>
      <c r="F21" s="425"/>
      <c r="G21" s="425"/>
      <c r="H21" s="425"/>
      <c r="I21" s="425"/>
      <c r="J21" s="425"/>
      <c r="K21" s="425"/>
      <c r="L21" s="425"/>
      <c r="M21" s="425"/>
      <c r="N21" s="167"/>
    </row>
    <row r="22" spans="1:15" ht="12.75" customHeight="1" x14ac:dyDescent="0.2">
      <c r="A22" s="185" t="s">
        <v>41</v>
      </c>
      <c r="B22" s="158" t="s">
        <v>147</v>
      </c>
      <c r="C22" s="178"/>
      <c r="D22" s="166"/>
      <c r="E22" s="166"/>
      <c r="F22" s="166"/>
      <c r="G22" s="166"/>
      <c r="H22" s="166"/>
      <c r="I22" s="166"/>
      <c r="J22" s="166"/>
      <c r="K22" s="166"/>
      <c r="L22" s="167"/>
      <c r="M22" s="167"/>
      <c r="N22" s="167"/>
    </row>
    <row r="23" spans="1:15" ht="12.75" customHeight="1" x14ac:dyDescent="0.2">
      <c r="A23" s="186" t="s">
        <v>42</v>
      </c>
      <c r="B23" s="159" t="s">
        <v>148</v>
      </c>
      <c r="C23" s="178"/>
      <c r="D23" s="434" t="s">
        <v>158</v>
      </c>
      <c r="E23" s="435"/>
      <c r="F23" s="435"/>
      <c r="G23" s="435"/>
      <c r="H23" s="435"/>
      <c r="I23" s="435"/>
      <c r="J23" s="435"/>
      <c r="K23" s="435"/>
      <c r="L23" s="435"/>
      <c r="M23" s="435"/>
      <c r="N23" s="435"/>
    </row>
    <row r="24" spans="1:15" ht="12.75" customHeight="1" x14ac:dyDescent="0.2">
      <c r="A24" s="186" t="s">
        <v>149</v>
      </c>
      <c r="B24" s="159" t="s">
        <v>150</v>
      </c>
      <c r="C24" s="178"/>
      <c r="D24" s="435"/>
      <c r="E24" s="435"/>
      <c r="F24" s="435"/>
      <c r="G24" s="435"/>
      <c r="H24" s="435"/>
      <c r="I24" s="435"/>
      <c r="J24" s="435"/>
      <c r="K24" s="435"/>
      <c r="L24" s="435"/>
      <c r="M24" s="435"/>
      <c r="N24" s="435"/>
    </row>
    <row r="25" spans="1:15" ht="12.75" customHeight="1" x14ac:dyDescent="0.2">
      <c r="A25" s="187" t="s">
        <v>197</v>
      </c>
      <c r="B25" s="163" t="s">
        <v>151</v>
      </c>
      <c r="C25" s="178"/>
      <c r="D25" s="435"/>
      <c r="E25" s="435"/>
      <c r="F25" s="435"/>
      <c r="G25" s="435"/>
      <c r="H25" s="435"/>
      <c r="I25" s="435"/>
      <c r="J25" s="435"/>
      <c r="K25" s="435"/>
      <c r="L25" s="435"/>
      <c r="M25" s="435"/>
      <c r="N25" s="435"/>
    </row>
    <row r="26" spans="1:15" ht="6" customHeight="1" x14ac:dyDescent="0.2">
      <c r="A26" s="170"/>
      <c r="B26" s="170"/>
      <c r="C26" s="178"/>
      <c r="D26" s="168"/>
      <c r="E26" s="168"/>
      <c r="F26" s="168"/>
      <c r="G26" s="168"/>
      <c r="H26" s="168"/>
      <c r="I26" s="168"/>
      <c r="J26" s="168"/>
      <c r="K26" s="168"/>
      <c r="L26" s="167"/>
      <c r="M26" s="167"/>
      <c r="N26" s="167"/>
    </row>
    <row r="27" spans="1:15" ht="12.75" customHeight="1" x14ac:dyDescent="0.2">
      <c r="A27" s="461" t="str">
        <f>IF(B25="nein","Bitte Antragsangaben in dieser Datei korrigieren und Begründung auf getrenntem Blatt beifügen.","Der Bescheid entspricht dem Antrag.")</f>
        <v>Der Bescheid entspricht dem Antrag.</v>
      </c>
      <c r="B27" s="462"/>
      <c r="C27" s="178"/>
      <c r="D27" s="455" t="str">
        <f>IF(B25="ja","Ihrem Antrag wird entsprochen. Bewilligungsgrundlage ist folgende von Ihnen vorgelegte Buchungsliste:","Von Ihrem Antrag wird folgendermaßen abgewichen (Begründung siehe Anhang):")</f>
        <v>Ihrem Antrag wird entsprochen. Bewilligungsgrundlage ist folgende von Ihnen vorgelegte Buchungsliste:</v>
      </c>
      <c r="E27" s="455"/>
      <c r="F27" s="455"/>
      <c r="G27" s="455"/>
      <c r="H27" s="455"/>
      <c r="I27" s="455"/>
      <c r="J27" s="455"/>
      <c r="K27" s="455"/>
      <c r="L27" s="455"/>
      <c r="M27" s="455"/>
      <c r="N27" s="455"/>
    </row>
    <row r="28" spans="1:15" ht="6" customHeight="1" x14ac:dyDescent="0.2">
      <c r="A28" s="462"/>
      <c r="B28" s="462"/>
      <c r="C28" s="178"/>
      <c r="D28" s="96"/>
      <c r="E28" s="96"/>
      <c r="F28" s="96"/>
      <c r="G28" s="96"/>
      <c r="H28" s="96"/>
      <c r="I28" s="96"/>
      <c r="J28" s="96"/>
      <c r="K28" s="96"/>
      <c r="L28" s="94"/>
      <c r="M28" s="94"/>
      <c r="N28" s="94"/>
    </row>
    <row r="29" spans="1:15" ht="33.950000000000003" customHeight="1" x14ac:dyDescent="0.2">
      <c r="A29" s="462"/>
      <c r="B29" s="462"/>
      <c r="C29" s="178"/>
      <c r="D29" s="188"/>
      <c r="E29" s="189" t="str">
        <f>Fördertabellen!C4</f>
        <v>Regelkind (3 Jahre - Einschulg.)</v>
      </c>
      <c r="F29" s="189" t="str">
        <f>Fördertabellen!E4</f>
        <v>Schulkind</v>
      </c>
      <c r="G29" s="189" t="str">
        <f>Fördertabellen!G4</f>
        <v>Migration</v>
      </c>
      <c r="H29" s="189" t="str">
        <f>Fördertabellen!I4</f>
        <v>0 bis unter 3 Jahre</v>
      </c>
      <c r="I29" s="189" t="str">
        <f>Fördertabellen!K4</f>
        <v>behindert</v>
      </c>
      <c r="J29" s="190" t="s">
        <v>57</v>
      </c>
      <c r="K29" s="94"/>
      <c r="L29" s="191"/>
      <c r="M29" s="192"/>
      <c r="N29" s="192"/>
    </row>
    <row r="30" spans="1:15" ht="12.75" customHeight="1" x14ac:dyDescent="0.2">
      <c r="A30" s="193"/>
      <c r="B30" s="194"/>
      <c r="C30" s="178"/>
      <c r="D30" s="195" t="str">
        <f>Fördertabellen!A6</f>
        <v>&gt;1-2 Std.</v>
      </c>
      <c r="E30" s="243">
        <f>IF($B$14=1,'Kinder Zuschuss'!D5,0)+IF($B$14=2,'Kinder Zuschuss'!E5,0)+IF($B$14=3,'Kinder Zuschuss'!F5,0)+IF($B$14=4,'Kinder Zuschuss'!G5,0)+IF($B$14=5,'Kinder Zuschuss'!H5,0)+IF($B$14=6,'Kinder Zuschuss'!I5,0)+IF($B$14=7,'Kinder Zuschuss'!J5,0)+IF($B$14=8,'Kinder Zuschuss'!K5,0)+IF($B$14=9,'Kinder Zuschuss'!L5,0)</f>
        <v>0</v>
      </c>
      <c r="F30" s="243">
        <f>IF($B$14=1,'Kinder Zuschuss'!N5,0)+IF($B$14=2,'Kinder Zuschuss'!O5,0)+IF($B$14=3,'Kinder Zuschuss'!P5,0)+IF($B$14=4,'Kinder Zuschuss'!Q5,0)+IF($B$14=5,'Kinder Zuschuss'!R5,0)+IF($B$14=6,'Kinder Zuschuss'!S5,0)+IF($B$14=7,'Kinder Zuschuss'!T5,0)+IF($B$14=8,'Kinder Zuschuss'!U5,0)+IF($B$14=9,'Kinder Zuschuss'!V5,0)</f>
        <v>0</v>
      </c>
      <c r="G30" s="243">
        <f>IF($B$14=1,'Kinder Zuschuss'!X5,0)+IF($B$14=2,'Kinder Zuschuss'!Y5,0)+IF($B$14=3,'Kinder Zuschuss'!Z5,0)+IF($B$14=4,'Kinder Zuschuss'!AA5,0)+IF($B$14=5,'Kinder Zuschuss'!AB5,0)+IF($B$14=6,'Kinder Zuschuss'!AC5,0)+IF($B$14=7,'Kinder Zuschuss'!AD5,0)+IF($B$14=8,'Kinder Zuschuss'!AE5,0)+IF($B$14=9,'Kinder Zuschuss'!AF5,0)</f>
        <v>0</v>
      </c>
      <c r="H30" s="243">
        <f>IF($B$14=1,'Kinder Zuschuss'!AH5,0)+IF($B$14=2,'Kinder Zuschuss'!AI5,0)+IF($B$14=3,'Kinder Zuschuss'!AJ5,0)+IF($B$14=4,'Kinder Zuschuss'!AK5,0)+IF($B$14=5,'Kinder Zuschuss'!AL5,0)+IF($B$14=6,'Kinder Zuschuss'!AM5,0)+IF($B$14=7,'Kinder Zuschuss'!AN5,0)+IF($B$14=8,'Kinder Zuschuss'!AO5,0)+IF($B$14=9,'Kinder Zuschuss'!AP5,0)</f>
        <v>0</v>
      </c>
      <c r="I30" s="243">
        <f>IF($B$14=1,'Kinder Zuschuss'!AR5,0)+IF($B$14=2,'Kinder Zuschuss'!AS5,0)+IF($B$14=3,'Kinder Zuschuss'!AT5,0)+IF($B$14=4,'Kinder Zuschuss'!AU5,0)+IF($B$14=5,'Kinder Zuschuss'!AV5,0)+IF($B$14=6,'Kinder Zuschuss'!AW5,0)+IF($B$14=7,'Kinder Zuschuss'!AX5,0)+IF($B$14=8,'Kinder Zuschuss'!AY5,0)+IF($B$14=9,'Kinder Zuschuss'!AZ5,0)</f>
        <v>0</v>
      </c>
      <c r="J30" s="244">
        <f t="shared" ref="J30:J39" si="0">SUM(E30:I30)</f>
        <v>0</v>
      </c>
      <c r="K30" s="94"/>
      <c r="L30" s="196"/>
      <c r="M30" s="191"/>
      <c r="N30" s="191"/>
      <c r="O30" s="140"/>
    </row>
    <row r="31" spans="1:15" ht="12.75" customHeight="1" x14ac:dyDescent="0.2">
      <c r="A31" s="165" t="s">
        <v>176</v>
      </c>
      <c r="B31" s="148">
        <v>1</v>
      </c>
      <c r="C31" s="178"/>
      <c r="D31" s="195" t="str">
        <f>Fördertabellen!A7</f>
        <v>&gt;2-3 Std.</v>
      </c>
      <c r="E31" s="243">
        <f>IF($B$14=1,'Kinder Zuschuss'!D6,0)+IF($B$14=2,'Kinder Zuschuss'!E6,0)+IF($B$14=3,'Kinder Zuschuss'!F6,0)+IF($B$14=4,'Kinder Zuschuss'!G6,0)+IF($B$14=5,'Kinder Zuschuss'!H6,0)+IF($B$14=6,'Kinder Zuschuss'!I6,0)+IF($B$14=7,'Kinder Zuschuss'!J6,0)+IF($B$14=8,'Kinder Zuschuss'!K6,0)+IF($B$14=9,'Kinder Zuschuss'!L6,0)</f>
        <v>0</v>
      </c>
      <c r="F31" s="243">
        <f>IF($B$14=1,'Kinder Zuschuss'!N6,0)+IF($B$14=2,'Kinder Zuschuss'!O6,0)+IF($B$14=3,'Kinder Zuschuss'!P6,0)+IF($B$14=4,'Kinder Zuschuss'!Q6,0)+IF($B$14=5,'Kinder Zuschuss'!R6,0)+IF($B$14=6,'Kinder Zuschuss'!S6,0)+IF($B$14=7,'Kinder Zuschuss'!T6,0)+IF($B$14=8,'Kinder Zuschuss'!U6,0)+IF($B$14=9,'Kinder Zuschuss'!V6,0)</f>
        <v>0</v>
      </c>
      <c r="G31" s="243">
        <f>IF($B$14=1,'Kinder Zuschuss'!X6,0)+IF($B$14=2,'Kinder Zuschuss'!Y6,0)+IF($B$14=3,'Kinder Zuschuss'!Z6,0)+IF($B$14=4,'Kinder Zuschuss'!AA6,0)+IF($B$14=5,'Kinder Zuschuss'!AB6,0)+IF($B$14=6,'Kinder Zuschuss'!AC6,0)+IF($B$14=7,'Kinder Zuschuss'!AD6,0)+IF($B$14=8,'Kinder Zuschuss'!AE6,0)+IF($B$14=9,'Kinder Zuschuss'!AF6,0)</f>
        <v>0</v>
      </c>
      <c r="H31" s="243">
        <f>IF($B$14=1,'Kinder Zuschuss'!AH6,0)+IF($B$14=2,'Kinder Zuschuss'!AI6,0)+IF($B$14=3,'Kinder Zuschuss'!AJ6,0)+IF($B$14=4,'Kinder Zuschuss'!AK6,0)+IF($B$14=5,'Kinder Zuschuss'!AL6,0)+IF($B$14=6,'Kinder Zuschuss'!AM6,0)+IF($B$14=7,'Kinder Zuschuss'!AN6,0)+IF($B$14=8,'Kinder Zuschuss'!AO6,0)+IF($B$14=9,'Kinder Zuschuss'!AP6,0)</f>
        <v>0</v>
      </c>
      <c r="I31" s="243">
        <f>IF($B$14=1,'Kinder Zuschuss'!AR6,0)+IF($B$14=2,'Kinder Zuschuss'!AS6,0)+IF($B$14=3,'Kinder Zuschuss'!AT6,0)+IF($B$14=4,'Kinder Zuschuss'!AU6,0)+IF($B$14=5,'Kinder Zuschuss'!AV6,0)+IF($B$14=6,'Kinder Zuschuss'!AW6,0)+IF($B$14=7,'Kinder Zuschuss'!AX6,0)+IF($B$14=8,'Kinder Zuschuss'!AY6,0)+IF($B$14=9,'Kinder Zuschuss'!AZ6,0)</f>
        <v>0</v>
      </c>
      <c r="J31" s="244">
        <f t="shared" si="0"/>
        <v>0</v>
      </c>
      <c r="K31" s="94"/>
      <c r="L31" s="191"/>
      <c r="M31" s="191"/>
      <c r="N31" s="191"/>
    </row>
    <row r="32" spans="1:15" ht="12.75" customHeight="1" x14ac:dyDescent="0.2">
      <c r="A32" s="197" t="s">
        <v>180</v>
      </c>
      <c r="B32" s="149">
        <v>0.31</v>
      </c>
      <c r="C32" s="178"/>
      <c r="D32" s="195" t="str">
        <f>Fördertabellen!A8</f>
        <v>&gt;3-4 Std.</v>
      </c>
      <c r="E32" s="243">
        <f>IF($B$14=1,'Kinder Zuschuss'!D7,0)+IF($B$14=2,'Kinder Zuschuss'!E7,0)+IF($B$14=3,'Kinder Zuschuss'!F7,0)+IF($B$14=4,'Kinder Zuschuss'!G7,0)+IF($B$14=5,'Kinder Zuschuss'!H7,0)+IF($B$14=6,'Kinder Zuschuss'!I7,0)+IF($B$14=7,'Kinder Zuschuss'!J7,0)+IF($B$14=8,'Kinder Zuschuss'!K7,0)+IF($B$14=9,'Kinder Zuschuss'!L7,0)</f>
        <v>0</v>
      </c>
      <c r="F32" s="243">
        <f>IF($B$14=1,'Kinder Zuschuss'!N7,0)+IF($B$14=2,'Kinder Zuschuss'!O7,0)+IF($B$14=3,'Kinder Zuschuss'!P7,0)+IF($B$14=4,'Kinder Zuschuss'!Q7,0)+IF($B$14=5,'Kinder Zuschuss'!R7,0)+IF($B$14=6,'Kinder Zuschuss'!S7,0)+IF($B$14=7,'Kinder Zuschuss'!T7,0)+IF($B$14=8,'Kinder Zuschuss'!U7,0)+IF($B$14=9,'Kinder Zuschuss'!V7,0)</f>
        <v>0</v>
      </c>
      <c r="G32" s="243">
        <f>IF($B$14=1,'Kinder Zuschuss'!X7,0)+IF($B$14=2,'Kinder Zuschuss'!Y7,0)+IF($B$14=3,'Kinder Zuschuss'!Z7,0)+IF($B$14=4,'Kinder Zuschuss'!AA7,0)+IF($B$14=5,'Kinder Zuschuss'!AB7,0)+IF($B$14=6,'Kinder Zuschuss'!AC7,0)+IF($B$14=7,'Kinder Zuschuss'!AD7,0)+IF($B$14=8,'Kinder Zuschuss'!AE7,0)+IF($B$14=9,'Kinder Zuschuss'!AF7,0)</f>
        <v>0</v>
      </c>
      <c r="H32" s="243">
        <f>IF($B$14=1,'Kinder Zuschuss'!AH7,0)+IF($B$14=2,'Kinder Zuschuss'!AI7,0)+IF($B$14=3,'Kinder Zuschuss'!AJ7,0)+IF($B$14=4,'Kinder Zuschuss'!AK7,0)+IF($B$14=5,'Kinder Zuschuss'!AL7,0)+IF($B$14=6,'Kinder Zuschuss'!AM7,0)+IF($B$14=7,'Kinder Zuschuss'!AN7,0)+IF($B$14=8,'Kinder Zuschuss'!AO7,0)+IF($B$14=9,'Kinder Zuschuss'!AP7,0)</f>
        <v>0</v>
      </c>
      <c r="I32" s="243">
        <f>IF($B$14=1,'Kinder Zuschuss'!AR7,0)+IF($B$14=2,'Kinder Zuschuss'!AS7,0)+IF($B$14=3,'Kinder Zuschuss'!AT7,0)+IF($B$14=4,'Kinder Zuschuss'!AU7,0)+IF($B$14=5,'Kinder Zuschuss'!AV7,0)+IF($B$14=6,'Kinder Zuschuss'!AW7,0)+IF($B$14=7,'Kinder Zuschuss'!AX7,0)+IF($B$14=8,'Kinder Zuschuss'!AY7,0)+IF($B$14=9,'Kinder Zuschuss'!AZ7,0)</f>
        <v>0</v>
      </c>
      <c r="J32" s="244">
        <f t="shared" si="0"/>
        <v>0</v>
      </c>
      <c r="K32" s="94"/>
      <c r="L32" s="191"/>
      <c r="M32" s="191"/>
      <c r="N32" s="191"/>
    </row>
    <row r="33" spans="1:14" ht="12.75" customHeight="1" x14ac:dyDescent="0.2">
      <c r="A33" s="197" t="s">
        <v>177</v>
      </c>
      <c r="B33" s="150">
        <v>3</v>
      </c>
      <c r="C33" s="178"/>
      <c r="D33" s="195" t="str">
        <f>Fördertabellen!A9</f>
        <v>&gt;4-5 Std.</v>
      </c>
      <c r="E33" s="243">
        <f>IF($B$14=1,'Kinder Zuschuss'!D8,0)+IF($B$14=2,'Kinder Zuschuss'!E8,0)+IF($B$14=3,'Kinder Zuschuss'!F8,0)+IF($B$14=4,'Kinder Zuschuss'!G8,0)+IF($B$14=5,'Kinder Zuschuss'!H8,0)+IF($B$14=6,'Kinder Zuschuss'!I8,0)+IF($B$14=7,'Kinder Zuschuss'!J8,0)+IF($B$14=8,'Kinder Zuschuss'!K8,0)+IF($B$14=9,'Kinder Zuschuss'!L8,0)</f>
        <v>0</v>
      </c>
      <c r="F33" s="243">
        <f>IF($B$14=1,'Kinder Zuschuss'!N8,0)+IF($B$14=2,'Kinder Zuschuss'!O8,0)+IF($B$14=3,'Kinder Zuschuss'!P8,0)+IF($B$14=4,'Kinder Zuschuss'!Q8,0)+IF($B$14=5,'Kinder Zuschuss'!R8,0)+IF($B$14=6,'Kinder Zuschuss'!S8,0)+IF($B$14=7,'Kinder Zuschuss'!T8,0)+IF($B$14=8,'Kinder Zuschuss'!U8,0)+IF($B$14=9,'Kinder Zuschuss'!V8,0)</f>
        <v>0</v>
      </c>
      <c r="G33" s="243">
        <f>IF($B$14=1,'Kinder Zuschuss'!X8,0)+IF($B$14=2,'Kinder Zuschuss'!Y8,0)+IF($B$14=3,'Kinder Zuschuss'!Z8,0)+IF($B$14=4,'Kinder Zuschuss'!AA8,0)+IF($B$14=5,'Kinder Zuschuss'!AB8,0)+IF($B$14=6,'Kinder Zuschuss'!AC8,0)+IF($B$14=7,'Kinder Zuschuss'!AD8,0)+IF($B$14=8,'Kinder Zuschuss'!AE8,0)+IF($B$14=9,'Kinder Zuschuss'!AF8,0)</f>
        <v>0</v>
      </c>
      <c r="H33" s="243">
        <f>IF($B$14=1,'Kinder Zuschuss'!AH8,0)+IF($B$14=2,'Kinder Zuschuss'!AI8,0)+IF($B$14=3,'Kinder Zuschuss'!AJ8,0)+IF($B$14=4,'Kinder Zuschuss'!AK8,0)+IF($B$14=5,'Kinder Zuschuss'!AL8,0)+IF($B$14=6,'Kinder Zuschuss'!AM8,0)+IF($B$14=7,'Kinder Zuschuss'!AN8,0)+IF($B$14=8,'Kinder Zuschuss'!AO8,0)+IF($B$14=9,'Kinder Zuschuss'!AP8,0)</f>
        <v>0</v>
      </c>
      <c r="I33" s="243">
        <f>IF($B$14=1,'Kinder Zuschuss'!AR8,0)+IF($B$14=2,'Kinder Zuschuss'!AS8,0)+IF($B$14=3,'Kinder Zuschuss'!AT8,0)+IF($B$14=4,'Kinder Zuschuss'!AU8,0)+IF($B$14=5,'Kinder Zuschuss'!AV8,0)+IF($B$14=6,'Kinder Zuschuss'!AW8,0)+IF($B$14=7,'Kinder Zuschuss'!AX8,0)+IF($B$14=8,'Kinder Zuschuss'!AY8,0)+IF($B$14=9,'Kinder Zuschuss'!AZ8,0)</f>
        <v>0</v>
      </c>
      <c r="J33" s="244">
        <f t="shared" si="0"/>
        <v>0</v>
      </c>
      <c r="K33" s="94"/>
      <c r="L33" s="191"/>
      <c r="M33" s="191"/>
      <c r="N33" s="191"/>
    </row>
    <row r="34" spans="1:14" ht="12.75" customHeight="1" x14ac:dyDescent="0.2">
      <c r="A34" s="197" t="s">
        <v>180</v>
      </c>
      <c r="B34" s="149">
        <v>0.23</v>
      </c>
      <c r="C34" s="178"/>
      <c r="D34" s="195" t="str">
        <f>Fördertabellen!A10</f>
        <v>&gt;5-6 Std.</v>
      </c>
      <c r="E34" s="243">
        <f>IF($B$14=1,'Kinder Zuschuss'!D9,0)+IF($B$14=2,'Kinder Zuschuss'!E9,0)+IF($B$14=3,'Kinder Zuschuss'!F9,0)+IF($B$14=4,'Kinder Zuschuss'!G9,0)+IF($B$14=5,'Kinder Zuschuss'!H9,0)+IF($B$14=6,'Kinder Zuschuss'!I9,0)+IF($B$14=7,'Kinder Zuschuss'!J9,0)+IF($B$14=8,'Kinder Zuschuss'!K9,0)+IF($B$14=9,'Kinder Zuschuss'!L9,0)</f>
        <v>0</v>
      </c>
      <c r="F34" s="243">
        <f>IF($B$14=1,'Kinder Zuschuss'!N9,0)+IF($B$14=2,'Kinder Zuschuss'!O9,0)+IF($B$14=3,'Kinder Zuschuss'!P9,0)+IF($B$14=4,'Kinder Zuschuss'!Q9,0)+IF($B$14=5,'Kinder Zuschuss'!R9,0)+IF($B$14=6,'Kinder Zuschuss'!S9,0)+IF($B$14=7,'Kinder Zuschuss'!T9,0)+IF($B$14=8,'Kinder Zuschuss'!U9,0)+IF($B$14=9,'Kinder Zuschuss'!V9,0)</f>
        <v>0</v>
      </c>
      <c r="G34" s="243">
        <f>IF($B$14=1,'Kinder Zuschuss'!X9,0)+IF($B$14=2,'Kinder Zuschuss'!Y9,0)+IF($B$14=3,'Kinder Zuschuss'!Z9,0)+IF($B$14=4,'Kinder Zuschuss'!AA9,0)+IF($B$14=5,'Kinder Zuschuss'!AB9,0)+IF($B$14=6,'Kinder Zuschuss'!AC9,0)+IF($B$14=7,'Kinder Zuschuss'!AD9,0)+IF($B$14=8,'Kinder Zuschuss'!AE9,0)+IF($B$14=9,'Kinder Zuschuss'!AF9,0)</f>
        <v>0</v>
      </c>
      <c r="H34" s="243">
        <f>IF($B$14=1,'Kinder Zuschuss'!AH9,0)+IF($B$14=2,'Kinder Zuschuss'!AI9,0)+IF($B$14=3,'Kinder Zuschuss'!AJ9,0)+IF($B$14=4,'Kinder Zuschuss'!AK9,0)+IF($B$14=5,'Kinder Zuschuss'!AL9,0)+IF($B$14=6,'Kinder Zuschuss'!AM9,0)+IF($B$14=7,'Kinder Zuschuss'!AN9,0)+IF($B$14=8,'Kinder Zuschuss'!AO9,0)+IF($B$14=9,'Kinder Zuschuss'!AP9,0)</f>
        <v>0</v>
      </c>
      <c r="I34" s="243">
        <f>IF($B$14=1,'Kinder Zuschuss'!AR9,0)+IF($B$14=2,'Kinder Zuschuss'!AS9,0)+IF($B$14=3,'Kinder Zuschuss'!AT9,0)+IF($B$14=4,'Kinder Zuschuss'!AU9,0)+IF($B$14=5,'Kinder Zuschuss'!AV9,0)+IF($B$14=6,'Kinder Zuschuss'!AW9,0)+IF($B$14=7,'Kinder Zuschuss'!AX9,0)+IF($B$14=8,'Kinder Zuschuss'!AY9,0)+IF($B$14=9,'Kinder Zuschuss'!AZ9,0)</f>
        <v>0</v>
      </c>
      <c r="J34" s="244">
        <f t="shared" si="0"/>
        <v>0</v>
      </c>
      <c r="K34" s="94"/>
      <c r="L34" s="191"/>
      <c r="M34" s="191"/>
      <c r="N34" s="191"/>
    </row>
    <row r="35" spans="1:14" ht="12.75" customHeight="1" x14ac:dyDescent="0.2">
      <c r="A35" s="197" t="s">
        <v>178</v>
      </c>
      <c r="B35" s="198">
        <f>(B31*B32)+(B33*B34)</f>
        <v>1</v>
      </c>
      <c r="C35" s="178"/>
      <c r="D35" s="195" t="str">
        <f>Fördertabellen!A11</f>
        <v>&gt;6-7 Std.</v>
      </c>
      <c r="E35" s="243">
        <f>IF($B$14=1,'Kinder Zuschuss'!D10,0)+IF($B$14=2,'Kinder Zuschuss'!E10,0)+IF($B$14=3,'Kinder Zuschuss'!F10,0)+IF($B$14=4,'Kinder Zuschuss'!G10,0)+IF($B$14=5,'Kinder Zuschuss'!H10,0)+IF($B$14=6,'Kinder Zuschuss'!I10,0)+IF($B$14=7,'Kinder Zuschuss'!J10,0)+IF($B$14=8,'Kinder Zuschuss'!K10,0)+IF($B$14=9,'Kinder Zuschuss'!L10,0)</f>
        <v>0</v>
      </c>
      <c r="F35" s="243">
        <f>IF($B$14=1,'Kinder Zuschuss'!N10,0)+IF($B$14=2,'Kinder Zuschuss'!O10,0)+IF($B$14=3,'Kinder Zuschuss'!P10,0)+IF($B$14=4,'Kinder Zuschuss'!Q10,0)+IF($B$14=5,'Kinder Zuschuss'!R10,0)+IF($B$14=6,'Kinder Zuschuss'!S10,0)+IF($B$14=7,'Kinder Zuschuss'!T10,0)+IF($B$14=8,'Kinder Zuschuss'!U10,0)+IF($B$14=9,'Kinder Zuschuss'!V10,0)</f>
        <v>0</v>
      </c>
      <c r="G35" s="243">
        <f>IF($B$14=1,'Kinder Zuschuss'!X10,0)+IF($B$14=2,'Kinder Zuschuss'!Y10,0)+IF($B$14=3,'Kinder Zuschuss'!Z10,0)+IF($B$14=4,'Kinder Zuschuss'!AA10,0)+IF($B$14=5,'Kinder Zuschuss'!AB10,0)+IF($B$14=6,'Kinder Zuschuss'!AC10,0)+IF($B$14=7,'Kinder Zuschuss'!AD10,0)+IF($B$14=8,'Kinder Zuschuss'!AE10,0)+IF($B$14=9,'Kinder Zuschuss'!AF10,0)</f>
        <v>0</v>
      </c>
      <c r="H35" s="243">
        <f>IF($B$14=1,'Kinder Zuschuss'!AH10,0)+IF($B$14=2,'Kinder Zuschuss'!AI10,0)+IF($B$14=3,'Kinder Zuschuss'!AJ10,0)+IF($B$14=4,'Kinder Zuschuss'!AK10,0)+IF($B$14=5,'Kinder Zuschuss'!AL10,0)+IF($B$14=6,'Kinder Zuschuss'!AM10,0)+IF($B$14=7,'Kinder Zuschuss'!AN10,0)+IF($B$14=8,'Kinder Zuschuss'!AO10,0)+IF($B$14=9,'Kinder Zuschuss'!AP10,0)</f>
        <v>0</v>
      </c>
      <c r="I35" s="243">
        <f>IF($B$14=1,'Kinder Zuschuss'!AR10,0)+IF($B$14=2,'Kinder Zuschuss'!AS10,0)+IF($B$14=3,'Kinder Zuschuss'!AT10,0)+IF($B$14=4,'Kinder Zuschuss'!AU10,0)+IF($B$14=5,'Kinder Zuschuss'!AV10,0)+IF($B$14=6,'Kinder Zuschuss'!AW10,0)+IF($B$14=7,'Kinder Zuschuss'!AX10,0)+IF($B$14=8,'Kinder Zuschuss'!AY10,0)+IF($B$14=9,'Kinder Zuschuss'!AZ10,0)</f>
        <v>0</v>
      </c>
      <c r="J35" s="244">
        <f t="shared" si="0"/>
        <v>0</v>
      </c>
      <c r="K35" s="94"/>
      <c r="L35" s="191"/>
      <c r="M35" s="191"/>
      <c r="N35" s="191"/>
    </row>
    <row r="36" spans="1:14" ht="12.75" customHeight="1" x14ac:dyDescent="0.2">
      <c r="A36" s="459" t="str">
        <f>IF(B35&lt;&gt;1,"Kontrollsumme ungleich 100%","")</f>
        <v/>
      </c>
      <c r="B36" s="459"/>
      <c r="C36" s="178"/>
      <c r="D36" s="195" t="str">
        <f>Fördertabellen!A12</f>
        <v>&gt;7-8 Std.</v>
      </c>
      <c r="E36" s="243">
        <f>IF($B$14=1,'Kinder Zuschuss'!D11,0)+IF($B$14=2,'Kinder Zuschuss'!E11,0)+IF($B$14=3,'Kinder Zuschuss'!F11,0)+IF($B$14=4,'Kinder Zuschuss'!G11,0)+IF($B$14=5,'Kinder Zuschuss'!H11,0)+IF($B$14=6,'Kinder Zuschuss'!I11,0)+IF($B$14=7,'Kinder Zuschuss'!J11,0)+IF($B$14=8,'Kinder Zuschuss'!K11,0)+IF($B$14=9,'Kinder Zuschuss'!L11,0)</f>
        <v>0</v>
      </c>
      <c r="F36" s="243">
        <f>IF($B$14=1,'Kinder Zuschuss'!N11,0)+IF($B$14=2,'Kinder Zuschuss'!O11,0)+IF($B$14=3,'Kinder Zuschuss'!P11,0)+IF($B$14=4,'Kinder Zuschuss'!Q11,0)+IF($B$14=5,'Kinder Zuschuss'!R11,0)+IF($B$14=6,'Kinder Zuschuss'!S11,0)+IF($B$14=7,'Kinder Zuschuss'!T11,0)+IF($B$14=8,'Kinder Zuschuss'!U11,0)+IF($B$14=9,'Kinder Zuschuss'!V11,0)</f>
        <v>0</v>
      </c>
      <c r="G36" s="243">
        <f>IF($B$14=1,'Kinder Zuschuss'!X11,0)+IF($B$14=2,'Kinder Zuschuss'!Y11,0)+IF($B$14=3,'Kinder Zuschuss'!Z11,0)+IF($B$14=4,'Kinder Zuschuss'!AA11,0)+IF($B$14=5,'Kinder Zuschuss'!AB11,0)+IF($B$14=6,'Kinder Zuschuss'!AC11,0)+IF($B$14=7,'Kinder Zuschuss'!AD11,0)+IF($B$14=8,'Kinder Zuschuss'!AE11,0)+IF($B$14=9,'Kinder Zuschuss'!AF11,0)</f>
        <v>0</v>
      </c>
      <c r="H36" s="243">
        <f>IF($B$14=1,'Kinder Zuschuss'!AH11,0)+IF($B$14=2,'Kinder Zuschuss'!AI11,0)+IF($B$14=3,'Kinder Zuschuss'!AJ11,0)+IF($B$14=4,'Kinder Zuschuss'!AK11,0)+IF($B$14=5,'Kinder Zuschuss'!AL11,0)+IF($B$14=6,'Kinder Zuschuss'!AM11,0)+IF($B$14=7,'Kinder Zuschuss'!AN11,0)+IF($B$14=8,'Kinder Zuschuss'!AO11,0)+IF($B$14=9,'Kinder Zuschuss'!AP11,0)</f>
        <v>0</v>
      </c>
      <c r="I36" s="243">
        <f>IF($B$14=1,'Kinder Zuschuss'!AR11,0)+IF($B$14=2,'Kinder Zuschuss'!AS11,0)+IF($B$14=3,'Kinder Zuschuss'!AT11,0)+IF($B$14=4,'Kinder Zuschuss'!AU11,0)+IF($B$14=5,'Kinder Zuschuss'!AV11,0)+IF($B$14=6,'Kinder Zuschuss'!AW11,0)+IF($B$14=7,'Kinder Zuschuss'!AX11,0)+IF($B$14=8,'Kinder Zuschuss'!AY11,0)+IF($B$14=9,'Kinder Zuschuss'!AZ11,0)</f>
        <v>0</v>
      </c>
      <c r="J36" s="244">
        <f t="shared" si="0"/>
        <v>0</v>
      </c>
      <c r="K36" s="94"/>
      <c r="L36" s="191"/>
      <c r="M36" s="191"/>
      <c r="N36" s="191"/>
    </row>
    <row r="37" spans="1:14" ht="12.75" customHeight="1" x14ac:dyDescent="0.2">
      <c r="A37" s="178"/>
      <c r="B37" s="178"/>
      <c r="C37" s="178"/>
      <c r="D37" s="195" t="str">
        <f>Fördertabellen!A13</f>
        <v>&gt;8-9 Std.</v>
      </c>
      <c r="E37" s="243">
        <f>IF($B$14=1,'Kinder Zuschuss'!D12,0)+IF($B$14=2,'Kinder Zuschuss'!E12,0)+IF($B$14=3,'Kinder Zuschuss'!F12,0)+IF($B$14=4,'Kinder Zuschuss'!G12,0)+IF($B$14=5,'Kinder Zuschuss'!H12,0)+IF($B$14=6,'Kinder Zuschuss'!I12,0)+IF($B$14=7,'Kinder Zuschuss'!J12,0)+IF($B$14=8,'Kinder Zuschuss'!K12,0)+IF($B$14=9,'Kinder Zuschuss'!L12,0)</f>
        <v>0</v>
      </c>
      <c r="F37" s="243">
        <f>IF($B$14=1,'Kinder Zuschuss'!N12,0)+IF($B$14=2,'Kinder Zuschuss'!O12,0)+IF($B$14=3,'Kinder Zuschuss'!P12,0)+IF($B$14=4,'Kinder Zuschuss'!Q12,0)+IF($B$14=5,'Kinder Zuschuss'!R12,0)+IF($B$14=6,'Kinder Zuschuss'!S12,0)+IF($B$14=7,'Kinder Zuschuss'!T12,0)+IF($B$14=8,'Kinder Zuschuss'!U12,0)+IF($B$14=9,'Kinder Zuschuss'!V12,0)</f>
        <v>0</v>
      </c>
      <c r="G37" s="243">
        <f>IF($B$14=1,'Kinder Zuschuss'!X12,0)+IF($B$14=2,'Kinder Zuschuss'!Y12,0)+IF($B$14=3,'Kinder Zuschuss'!Z12,0)+IF($B$14=4,'Kinder Zuschuss'!AA12,0)+IF($B$14=5,'Kinder Zuschuss'!AB12,0)+IF($B$14=6,'Kinder Zuschuss'!AC12,0)+IF($B$14=7,'Kinder Zuschuss'!AD12,0)+IF($B$14=8,'Kinder Zuschuss'!AE12,0)+IF($B$14=9,'Kinder Zuschuss'!AF12,0)</f>
        <v>0</v>
      </c>
      <c r="H37" s="243">
        <f>IF($B$14=1,'Kinder Zuschuss'!AH12,0)+IF($B$14=2,'Kinder Zuschuss'!AI12,0)+IF($B$14=3,'Kinder Zuschuss'!AJ12,0)+IF($B$14=4,'Kinder Zuschuss'!AK12,0)+IF($B$14=5,'Kinder Zuschuss'!AL12,0)+IF($B$14=6,'Kinder Zuschuss'!AM12,0)+IF($B$14=7,'Kinder Zuschuss'!AN12,0)+IF($B$14=8,'Kinder Zuschuss'!AO12,0)+IF($B$14=9,'Kinder Zuschuss'!AP12,0)</f>
        <v>0</v>
      </c>
      <c r="I37" s="243">
        <f>IF($B$14=1,'Kinder Zuschuss'!AR12,0)+IF($B$14=2,'Kinder Zuschuss'!AS12,0)+IF($B$14=3,'Kinder Zuschuss'!AT12,0)+IF($B$14=4,'Kinder Zuschuss'!AU12,0)+IF($B$14=5,'Kinder Zuschuss'!AV12,0)+IF($B$14=6,'Kinder Zuschuss'!AW12,0)+IF($B$14=7,'Kinder Zuschuss'!AX12,0)+IF($B$14=8,'Kinder Zuschuss'!AY12,0)+IF($B$14=9,'Kinder Zuschuss'!AZ12,0)</f>
        <v>0</v>
      </c>
      <c r="J37" s="244">
        <f t="shared" si="0"/>
        <v>0</v>
      </c>
      <c r="K37" s="94"/>
      <c r="L37" s="191"/>
      <c r="M37" s="191"/>
      <c r="N37" s="191"/>
    </row>
    <row r="38" spans="1:14" ht="12.75" customHeight="1" x14ac:dyDescent="0.2">
      <c r="A38" s="178"/>
      <c r="B38" s="178"/>
      <c r="C38" s="178"/>
      <c r="D38" s="195" t="str">
        <f>Fördertabellen!A14</f>
        <v>&gt;9 Std.</v>
      </c>
      <c r="E38" s="243">
        <f>IF($B$14=1,'Kinder Zuschuss'!D13,0)+IF($B$14=2,'Kinder Zuschuss'!E13,0)+IF($B$14=3,'Kinder Zuschuss'!F13,0)+IF($B$14=4,'Kinder Zuschuss'!G13,0)+IF($B$14=5,'Kinder Zuschuss'!H13,0)+IF($B$14=6,'Kinder Zuschuss'!I13,0)+IF($B$14=7,'Kinder Zuschuss'!J13,0)+IF($B$14=8,'Kinder Zuschuss'!K13,0)+IF($B$14=9,'Kinder Zuschuss'!L13,0)</f>
        <v>0</v>
      </c>
      <c r="F38" s="243">
        <f>IF($B$14=1,'Kinder Zuschuss'!N13,0)+IF($B$14=2,'Kinder Zuschuss'!O13,0)+IF($B$14=3,'Kinder Zuschuss'!P13,0)+IF($B$14=4,'Kinder Zuschuss'!Q13,0)+IF($B$14=5,'Kinder Zuschuss'!R13,0)+IF($B$14=6,'Kinder Zuschuss'!S13,0)+IF($B$14=7,'Kinder Zuschuss'!T13,0)+IF($B$14=8,'Kinder Zuschuss'!U13,0)+IF($B$14=9,'Kinder Zuschuss'!V13,0)</f>
        <v>0</v>
      </c>
      <c r="G38" s="243">
        <f>IF($B$14=1,'Kinder Zuschuss'!X13,0)+IF($B$14=2,'Kinder Zuschuss'!Y13,0)+IF($B$14=3,'Kinder Zuschuss'!Z13,0)+IF($B$14=4,'Kinder Zuschuss'!AA13,0)+IF($B$14=5,'Kinder Zuschuss'!AB13,0)+IF($B$14=6,'Kinder Zuschuss'!AC13,0)+IF($B$14=7,'Kinder Zuschuss'!AD13,0)+IF($B$14=8,'Kinder Zuschuss'!AE13,0)+IF($B$14=9,'Kinder Zuschuss'!AF13,0)</f>
        <v>0</v>
      </c>
      <c r="H38" s="243">
        <f>IF($B$14=1,'Kinder Zuschuss'!AH13,0)+IF($B$14=2,'Kinder Zuschuss'!AI13,0)+IF($B$14=3,'Kinder Zuschuss'!AJ13,0)+IF($B$14=4,'Kinder Zuschuss'!AK13,0)+IF($B$14=5,'Kinder Zuschuss'!AL13,0)+IF($B$14=6,'Kinder Zuschuss'!AM13,0)+IF($B$14=7,'Kinder Zuschuss'!AN13,0)+IF($B$14=8,'Kinder Zuschuss'!AO13,0)+IF($B$14=9,'Kinder Zuschuss'!AP13,0)</f>
        <v>0</v>
      </c>
      <c r="I38" s="243">
        <f>IF($B$14=1,'Kinder Zuschuss'!AR13,0)+IF($B$14=2,'Kinder Zuschuss'!AS13,0)+IF($B$14=3,'Kinder Zuschuss'!AT13,0)+IF($B$14=4,'Kinder Zuschuss'!AU13,0)+IF($B$14=5,'Kinder Zuschuss'!AV13,0)+IF($B$14=6,'Kinder Zuschuss'!AW13,0)+IF($B$14=7,'Kinder Zuschuss'!AX13,0)+IF($B$14=8,'Kinder Zuschuss'!AY13,0)+IF($B$14=9,'Kinder Zuschuss'!AZ13,0)</f>
        <v>0</v>
      </c>
      <c r="J38" s="244">
        <f t="shared" si="0"/>
        <v>0</v>
      </c>
      <c r="K38" s="94"/>
      <c r="L38" s="191"/>
      <c r="M38" s="191"/>
      <c r="N38" s="191"/>
    </row>
    <row r="39" spans="1:14" ht="12.75" customHeight="1" x14ac:dyDescent="0.2">
      <c r="A39" s="178"/>
      <c r="B39" s="178"/>
      <c r="C39" s="178"/>
      <c r="D39" s="199" t="s">
        <v>57</v>
      </c>
      <c r="E39" s="245">
        <f>SUM(E30:E38)</f>
        <v>0</v>
      </c>
      <c r="F39" s="245">
        <f>SUM(F30:F38)</f>
        <v>0</v>
      </c>
      <c r="G39" s="245">
        <f>SUM(G30:G38)</f>
        <v>0</v>
      </c>
      <c r="H39" s="245">
        <f>SUM(H30:H38)</f>
        <v>0</v>
      </c>
      <c r="I39" s="245">
        <f>SUM(I30:I38)</f>
        <v>0</v>
      </c>
      <c r="J39" s="246">
        <f t="shared" si="0"/>
        <v>0</v>
      </c>
      <c r="K39" s="94"/>
      <c r="L39" s="191"/>
      <c r="M39" s="191"/>
      <c r="N39" s="191"/>
    </row>
    <row r="40" spans="1:14" ht="6" customHeight="1" x14ac:dyDescent="0.2">
      <c r="A40" s="178"/>
      <c r="B40" s="178"/>
      <c r="C40" s="178"/>
      <c r="D40" s="200"/>
      <c r="E40" s="200"/>
      <c r="F40" s="201"/>
      <c r="G40" s="201"/>
      <c r="H40" s="201"/>
      <c r="I40" s="201"/>
      <c r="J40" s="201"/>
      <c r="K40" s="202"/>
      <c r="L40" s="94"/>
      <c r="M40" s="94"/>
      <c r="N40" s="94"/>
    </row>
    <row r="41" spans="1:14" ht="16.899999999999999" customHeight="1" x14ac:dyDescent="0.2">
      <c r="A41" s="178"/>
      <c r="B41" s="178"/>
      <c r="C41" s="178"/>
      <c r="D41" s="272" t="s">
        <v>238</v>
      </c>
      <c r="E41" s="200"/>
      <c r="F41" s="202">
        <f>Anträge!F38</f>
        <v>0</v>
      </c>
      <c r="G41" s="201"/>
      <c r="H41" s="201"/>
      <c r="I41" s="201"/>
      <c r="J41" s="201"/>
      <c r="K41" s="202"/>
      <c r="L41" s="94"/>
      <c r="M41" s="94"/>
      <c r="N41" s="94"/>
    </row>
    <row r="42" spans="1:14" ht="15" customHeight="1" x14ac:dyDescent="0.2">
      <c r="A42" s="178"/>
      <c r="B42" s="178"/>
      <c r="C42" s="178"/>
      <c r="D42" s="200"/>
      <c r="E42" s="200"/>
      <c r="F42" s="201"/>
      <c r="G42" s="201"/>
      <c r="H42" s="201"/>
      <c r="I42" s="201"/>
      <c r="J42" s="201"/>
      <c r="K42" s="202"/>
      <c r="L42" s="94"/>
      <c r="M42" s="94"/>
      <c r="N42" s="94"/>
    </row>
    <row r="43" spans="1:14" ht="12.75" customHeight="1" x14ac:dyDescent="0.2">
      <c r="A43" s="178"/>
      <c r="B43" s="178"/>
      <c r="C43" s="177"/>
      <c r="D43" s="433" t="str">
        <f>CONCATENATE("Bei einem Basiswert von ",Allgemeines!F9," Euro ist ein Gesamtzuschuss zu erwarten in Höhe von")</f>
        <v>Bei einem Basiswert von  Euro ist ein Gesamtzuschuss zu erwarten in Höhe von</v>
      </c>
      <c r="E43" s="425"/>
      <c r="F43" s="425"/>
      <c r="G43" s="425"/>
      <c r="H43" s="425"/>
      <c r="I43" s="425"/>
      <c r="J43" s="425"/>
      <c r="K43" s="425"/>
      <c r="L43" s="425"/>
      <c r="M43" s="204" t="e">
        <f>IF($B$14=1,IF(Allgemeines!F17=0,2*'Kinder Zuschuss'!H21,2*'Kinder Zuschuss'!W21),0)+IF($B$14=2,IF(Allgemeines!F17=0,2*'Kinder Zuschuss'!H22,2*'Kinder Zuschuss'!W22),0)+IF($B$14=3,IF(Allgemeines!F17=0,2*'Kinder Zuschuss'!H23,2*'Kinder Zuschuss'!W23),0)+IF($B$14=4,IF(Allgemeines!F17=0,2*'Kinder Zuschuss'!H24,2*'Kinder Zuschuss'!W24),0)+IF($B$14=5,IF(Allgemeines!F17=0,2*'Kinder Zuschuss'!H25,2*'Kinder Zuschuss'!W25),0)+IF($B$14=6,IF(Allgemeines!F17=0,2*'Kinder Zuschuss'!H26,2*'Kinder Zuschuss'!W26),0)+IF($B$14=7,IF(Allgemeines!F17=0,2*'Kinder Zuschuss'!H27,2*'Kinder Zuschuss'!W27),0)+IF($B$14=8,IF(Allgemeines!F17=0,2*'Kinder Zuschuss'!H28,2*'Kinder Zuschuss'!W28),0)+IF($B$14=9,IF(Allgemeines!F17=0,2*'Kinder Zuschuss'!H29,2*'Kinder Zuschuss'!W29),0+F41*50+M52)</f>
        <v>#DIV/0!</v>
      </c>
      <c r="N43" s="167" t="s">
        <v>58</v>
      </c>
    </row>
    <row r="44" spans="1:14" ht="12.75" customHeight="1" x14ac:dyDescent="0.2">
      <c r="A44" s="178"/>
      <c r="B44" s="178"/>
      <c r="C44" s="177"/>
      <c r="D44" s="456" t="s">
        <v>138</v>
      </c>
      <c r="E44" s="452"/>
      <c r="F44" s="452"/>
      <c r="G44" s="452"/>
      <c r="H44" s="452"/>
      <c r="I44" s="452"/>
      <c r="J44" s="452"/>
      <c r="K44" s="452"/>
      <c r="L44" s="452"/>
      <c r="M44" s="207" t="e">
        <f>IF($B$14=1,IF(Allgemeines!F17=0,'Kinder Zuschuss'!M21+'Kinder Zuschuss'!R21,'Kinder Zuschuss'!AB21+'Kinder Zuschuss'!R21),0)+IF($B$14=2,IF(Allgemeines!F17=0,'Kinder Zuschuss'!M22+'Kinder Zuschuss'!R22,'Kinder Zuschuss'!AB22+'Kinder Zuschuss'!R22),0)+IF($B$14=3,IF(Allgemeines!F17=0,'Kinder Zuschuss'!M23+'Kinder Zuschuss'!R23,'Kinder Zuschuss'!AB23+'Kinder Zuschuss'!R23),0)+IF($B$14=4,IF(Allgemeines!F17=0,'Kinder Zuschuss'!M24+'Kinder Zuschuss'!R24,'Kinder Zuschuss'!AB24+'Kinder Zuschuss'!R24),0)+IF($B$14=5,IF(Allgemeines!F17=0,'Kinder Zuschuss'!M25+'Kinder Zuschuss'!R25,'Kinder Zuschuss'!AB25+'Kinder Zuschuss'!R25),0)+IF($B$14=6,IF(Allgemeines!F17=0,'Kinder Zuschuss'!M26+'Kinder Zuschuss'!R26,'Kinder Zuschuss'!AB26+'Kinder Zuschuss'!R26),0)+IF($B$14=7,IF(Allgemeines!F17=0,'Kinder Zuschuss'!M27+'Kinder Zuschuss'!R27,'Kinder Zuschuss'!AB27+'Kinder Zuschuss'!R27),0)+IF($B$14=8,IF(Allgemeines!F17=0,'Kinder Zuschuss'!M28+'Kinder Zuschuss'!R28,'Kinder Zuschuss'!AB28+'Kinder Zuschuss'!R28),0)+IF($B$14=9,IF(Allgemeines!F17=0,'Kinder Zuschuss'!M29+'Kinder Zuschuss'!R29,'Kinder Zuschuss'!AB29+'Kinder Zuschuss'!R29),0)</f>
        <v>#DIV/0!</v>
      </c>
      <c r="N44" s="206" t="s">
        <v>58</v>
      </c>
    </row>
    <row r="45" spans="1:14" ht="12.75" customHeight="1" x14ac:dyDescent="0.2">
      <c r="A45" s="178"/>
      <c r="B45" s="178"/>
      <c r="C45" s="177"/>
      <c r="D45" s="428" t="s">
        <v>152</v>
      </c>
      <c r="E45" s="429"/>
      <c r="F45" s="429"/>
      <c r="G45" s="429"/>
      <c r="H45" s="429"/>
      <c r="I45" s="429"/>
      <c r="J45" s="429"/>
      <c r="K45" s="429"/>
      <c r="L45" s="429"/>
      <c r="M45" s="208" t="e">
        <f>M43*0.96</f>
        <v>#DIV/0!</v>
      </c>
      <c r="N45" s="209" t="s">
        <v>58</v>
      </c>
    </row>
    <row r="46" spans="1:14" ht="12.75" customHeight="1" x14ac:dyDescent="0.2">
      <c r="A46" s="178"/>
      <c r="B46" s="178"/>
      <c r="C46" s="177"/>
      <c r="D46" s="203"/>
      <c r="E46" s="210" t="s">
        <v>174</v>
      </c>
      <c r="F46" s="167">
        <f>B31</f>
        <v>1</v>
      </c>
      <c r="G46" s="167" t="str">
        <f>IF(F46&lt;2,"Rate über","Raten über")</f>
        <v>Rate über</v>
      </c>
      <c r="H46" s="167"/>
      <c r="I46" s="211">
        <f>IF(B31&gt;0,B32,0)</f>
        <v>0.31</v>
      </c>
      <c r="J46" s="425" t="s">
        <v>179</v>
      </c>
      <c r="K46" s="425"/>
      <c r="L46" s="425"/>
      <c r="M46" s="204" t="e">
        <f>M43*0.96*I46</f>
        <v>#DIV/0!</v>
      </c>
      <c r="N46" s="167" t="s">
        <v>58</v>
      </c>
    </row>
    <row r="47" spans="1:14" ht="12.75" customHeight="1" x14ac:dyDescent="0.2">
      <c r="A47" s="178"/>
      <c r="B47" s="178"/>
      <c r="C47" s="177"/>
      <c r="D47" s="205"/>
      <c r="E47" s="212" t="s">
        <v>175</v>
      </c>
      <c r="F47" s="206">
        <f>B33</f>
        <v>3</v>
      </c>
      <c r="G47" s="206" t="str">
        <f>IF(F47&lt;2,"Rate über","Raten über")</f>
        <v>Raten über</v>
      </c>
      <c r="H47" s="206"/>
      <c r="I47" s="213">
        <f>IF(B33&gt;0,B34,0)</f>
        <v>0.23</v>
      </c>
      <c r="J47" s="452" t="s">
        <v>179</v>
      </c>
      <c r="K47" s="452"/>
      <c r="L47" s="452"/>
      <c r="M47" s="207" t="e">
        <f>M43*0.96*I47</f>
        <v>#DIV/0!</v>
      </c>
      <c r="N47" s="206" t="s">
        <v>58</v>
      </c>
    </row>
    <row r="48" spans="1:14" ht="6" hidden="1" customHeight="1" x14ac:dyDescent="0.2">
      <c r="A48" s="178"/>
      <c r="B48" s="178"/>
      <c r="C48" s="178"/>
      <c r="D48" s="167"/>
      <c r="E48" s="167"/>
      <c r="F48" s="167"/>
      <c r="G48" s="167"/>
      <c r="H48" s="167"/>
      <c r="I48" s="167"/>
      <c r="J48" s="167"/>
      <c r="K48" s="167"/>
      <c r="L48" s="167"/>
      <c r="M48" s="167"/>
      <c r="N48" s="167"/>
    </row>
    <row r="49" spans="1:14" ht="12.75" customHeight="1" x14ac:dyDescent="0.2">
      <c r="A49" s="178"/>
      <c r="B49" s="178"/>
      <c r="C49" s="178"/>
      <c r="D49" s="423" t="s">
        <v>153</v>
      </c>
      <c r="E49" s="424"/>
      <c r="F49" s="424"/>
      <c r="G49" s="424"/>
      <c r="H49" s="424"/>
      <c r="I49" s="424"/>
      <c r="J49" s="424"/>
      <c r="K49" s="424"/>
      <c r="L49" s="424"/>
      <c r="M49" s="424"/>
      <c r="N49" s="424"/>
    </row>
    <row r="50" spans="1:14" ht="0.6" customHeight="1" x14ac:dyDescent="0.2">
      <c r="A50" s="178"/>
      <c r="B50" s="178"/>
      <c r="C50" s="178"/>
      <c r="D50" s="424"/>
      <c r="E50" s="424"/>
      <c r="F50" s="424"/>
      <c r="G50" s="424"/>
      <c r="H50" s="424"/>
      <c r="I50" s="424"/>
      <c r="J50" s="424"/>
      <c r="K50" s="424"/>
      <c r="L50" s="424"/>
      <c r="M50" s="424"/>
      <c r="N50" s="424"/>
    </row>
    <row r="51" spans="1:14" ht="6" customHeight="1" x14ac:dyDescent="0.2">
      <c r="A51" s="178"/>
      <c r="B51" s="178"/>
      <c r="C51" s="178"/>
      <c r="D51" s="460"/>
      <c r="E51" s="460"/>
      <c r="F51" s="460"/>
      <c r="G51" s="460"/>
      <c r="H51" s="460"/>
      <c r="I51" s="460"/>
      <c r="J51" s="460"/>
      <c r="K51" s="460"/>
      <c r="L51" s="460"/>
      <c r="M51" s="460"/>
      <c r="N51" s="460"/>
    </row>
    <row r="52" spans="1:14" customFormat="1" ht="19.899999999999999" customHeight="1" x14ac:dyDescent="0.2">
      <c r="B52" s="92"/>
      <c r="C52" s="92"/>
      <c r="D52" s="458" t="str">
        <f>CONCATENATE("Im Förderanspruch der Gemeinde gegenüber dem Freistaat Bayern ist der Qualitätsbonus in Höhe von ",)</f>
        <v xml:space="preserve">Im Förderanspruch der Gemeinde gegenüber dem Freistaat Bayern ist der Qualitätsbonus in Höhe von </v>
      </c>
      <c r="E52" s="458"/>
      <c r="F52" s="458"/>
      <c r="G52" s="458"/>
      <c r="H52" s="458"/>
      <c r="I52" s="458"/>
      <c r="J52" s="458"/>
      <c r="K52" s="458"/>
      <c r="L52" s="458"/>
      <c r="M52" s="275">
        <f>Anträge!M44</f>
        <v>0</v>
      </c>
      <c r="N52" s="273" t="s">
        <v>239</v>
      </c>
    </row>
    <row r="53" spans="1:14" customFormat="1" ht="30" customHeight="1" x14ac:dyDescent="0.2">
      <c r="B53" s="92"/>
      <c r="C53" s="92"/>
      <c r="D53" s="380" t="s">
        <v>243</v>
      </c>
      <c r="E53" s="380"/>
      <c r="F53" s="380"/>
      <c r="G53" s="380"/>
      <c r="H53" s="380"/>
      <c r="I53" s="380"/>
      <c r="J53" s="380"/>
      <c r="K53" s="380"/>
      <c r="L53" s="380"/>
      <c r="M53" s="276"/>
      <c r="N53" s="276"/>
    </row>
    <row r="54" spans="1:14" customFormat="1" ht="16.899999999999999" customHeight="1" x14ac:dyDescent="0.2">
      <c r="B54" s="92"/>
      <c r="C54" s="92"/>
      <c r="D54" s="380" t="str">
        <f>CONCATENATE("Zuzüglich Gesamtbetrag Elternbeitragszuschuss für ",F41," Vorschulkinder in Höhe von")</f>
        <v>Zuzüglich Gesamtbetrag Elternbeitragszuschuss für 0 Vorschulkinder in Höhe von</v>
      </c>
      <c r="E54" s="380"/>
      <c r="F54" s="380"/>
      <c r="G54" s="380"/>
      <c r="H54" s="380"/>
      <c r="I54" s="380"/>
      <c r="J54" s="380"/>
      <c r="K54" s="380"/>
      <c r="L54" s="380"/>
      <c r="M54" s="275">
        <f>Anträge!M47</f>
        <v>0</v>
      </c>
      <c r="N54" s="273" t="s">
        <v>58</v>
      </c>
    </row>
    <row r="55" spans="1:14" customFormat="1" ht="6" customHeight="1" x14ac:dyDescent="0.2">
      <c r="B55" s="92"/>
      <c r="C55" s="92"/>
      <c r="D55" s="274"/>
      <c r="E55" s="274"/>
      <c r="F55" s="274"/>
      <c r="G55" s="274"/>
      <c r="H55" s="274"/>
      <c r="I55" s="274"/>
      <c r="J55" s="274"/>
      <c r="K55" s="274"/>
      <c r="L55" s="274"/>
      <c r="M55" s="276"/>
      <c r="N55" s="276"/>
    </row>
    <row r="56" spans="1:14" ht="7.15" customHeight="1" x14ac:dyDescent="0.2">
      <c r="A56" s="178"/>
      <c r="B56" s="178"/>
      <c r="C56" s="178"/>
      <c r="D56" s="457" t="s">
        <v>155</v>
      </c>
      <c r="E56" s="457"/>
      <c r="F56" s="457"/>
      <c r="G56" s="457"/>
      <c r="H56" s="457"/>
      <c r="I56" s="457"/>
      <c r="J56" s="457"/>
      <c r="K56" s="457"/>
      <c r="L56" s="457"/>
      <c r="M56" s="457"/>
      <c r="N56" s="457"/>
    </row>
    <row r="57" spans="1:14" ht="12.75" customHeight="1" x14ac:dyDescent="0.2">
      <c r="A57" s="178"/>
      <c r="B57" s="178"/>
      <c r="C57" s="178"/>
      <c r="D57" s="457"/>
      <c r="E57" s="457"/>
      <c r="F57" s="457"/>
      <c r="G57" s="457"/>
      <c r="H57" s="457"/>
      <c r="I57" s="457"/>
      <c r="J57" s="457"/>
      <c r="K57" s="457"/>
      <c r="L57" s="457"/>
      <c r="M57" s="457"/>
      <c r="N57" s="457"/>
    </row>
    <row r="58" spans="1:14" ht="12.75" customHeight="1" x14ac:dyDescent="0.2">
      <c r="A58" s="178"/>
      <c r="B58" s="178"/>
      <c r="C58" s="178"/>
      <c r="D58" s="457"/>
      <c r="E58" s="457"/>
      <c r="F58" s="457"/>
      <c r="G58" s="457"/>
      <c r="H58" s="457"/>
      <c r="I58" s="457"/>
      <c r="J58" s="457"/>
      <c r="K58" s="457"/>
      <c r="L58" s="457"/>
      <c r="M58" s="457"/>
      <c r="N58" s="457"/>
    </row>
    <row r="59" spans="1:14" ht="12.75" customHeight="1" x14ac:dyDescent="0.2">
      <c r="A59" s="178"/>
      <c r="B59" s="178"/>
      <c r="C59" s="178"/>
      <c r="D59" s="457"/>
      <c r="E59" s="457"/>
      <c r="F59" s="457"/>
      <c r="G59" s="457"/>
      <c r="H59" s="457"/>
      <c r="I59" s="457"/>
      <c r="J59" s="457"/>
      <c r="K59" s="457"/>
      <c r="L59" s="457"/>
      <c r="M59" s="457"/>
      <c r="N59" s="457"/>
    </row>
    <row r="60" spans="1:14" ht="12.75" customHeight="1" x14ac:dyDescent="0.2">
      <c r="A60" s="178"/>
      <c r="B60" s="178"/>
      <c r="C60" s="178"/>
      <c r="D60" s="457"/>
      <c r="E60" s="457"/>
      <c r="F60" s="457"/>
      <c r="G60" s="457"/>
      <c r="H60" s="457"/>
      <c r="I60" s="457"/>
      <c r="J60" s="457"/>
      <c r="K60" s="457"/>
      <c r="L60" s="457"/>
      <c r="M60" s="457"/>
      <c r="N60" s="457"/>
    </row>
    <row r="61" spans="1:14" ht="6" customHeight="1" x14ac:dyDescent="0.2">
      <c r="A61" s="178"/>
      <c r="B61" s="178"/>
      <c r="C61" s="178"/>
      <c r="D61" s="460"/>
      <c r="E61" s="460"/>
      <c r="F61" s="460"/>
      <c r="G61" s="460"/>
      <c r="H61" s="460"/>
      <c r="I61" s="460"/>
      <c r="J61" s="460"/>
      <c r="K61" s="460"/>
      <c r="L61" s="460"/>
      <c r="M61" s="460"/>
      <c r="N61" s="460"/>
    </row>
    <row r="62" spans="1:14" ht="12.75" customHeight="1" x14ac:dyDescent="0.2">
      <c r="A62" s="178"/>
      <c r="B62" s="178"/>
      <c r="C62" s="178"/>
      <c r="D62" s="424" t="s">
        <v>184</v>
      </c>
      <c r="E62" s="424"/>
      <c r="F62" s="424"/>
      <c r="G62" s="424"/>
      <c r="H62" s="424"/>
      <c r="I62" s="424"/>
      <c r="J62" s="424"/>
      <c r="K62" s="424"/>
      <c r="L62" s="424"/>
      <c r="M62" s="424"/>
      <c r="N62" s="424"/>
    </row>
    <row r="63" spans="1:14" ht="12.75" customHeight="1" x14ac:dyDescent="0.2">
      <c r="A63" s="178"/>
      <c r="B63" s="178"/>
      <c r="C63" s="178"/>
      <c r="D63" s="424"/>
      <c r="E63" s="424"/>
      <c r="F63" s="424"/>
      <c r="G63" s="424"/>
      <c r="H63" s="424"/>
      <c r="I63" s="424"/>
      <c r="J63" s="424"/>
      <c r="K63" s="424"/>
      <c r="L63" s="424"/>
      <c r="M63" s="424"/>
      <c r="N63" s="424"/>
    </row>
    <row r="64" spans="1:14" ht="12.75" customHeight="1" x14ac:dyDescent="0.2">
      <c r="A64" s="178"/>
      <c r="B64" s="178"/>
      <c r="C64" s="178"/>
      <c r="D64" s="424"/>
      <c r="E64" s="424"/>
      <c r="F64" s="424"/>
      <c r="G64" s="424"/>
      <c r="H64" s="424"/>
      <c r="I64" s="424"/>
      <c r="J64" s="424"/>
      <c r="K64" s="424"/>
      <c r="L64" s="424"/>
      <c r="M64" s="424"/>
      <c r="N64" s="424"/>
    </row>
    <row r="65" spans="1:14" ht="12.75" customHeight="1" x14ac:dyDescent="0.2">
      <c r="A65" s="178"/>
      <c r="B65" s="178"/>
      <c r="C65" s="178"/>
      <c r="D65" s="209"/>
      <c r="E65" s="209"/>
      <c r="F65" s="209"/>
      <c r="G65" s="209"/>
      <c r="H65" s="209"/>
      <c r="I65" s="209"/>
      <c r="J65" s="209"/>
      <c r="K65" s="209"/>
      <c r="L65" s="209"/>
      <c r="M65" s="209"/>
      <c r="N65" s="209"/>
    </row>
    <row r="66" spans="1:14" ht="12.75" customHeight="1" x14ac:dyDescent="0.2">
      <c r="A66" s="178"/>
      <c r="B66" s="178"/>
      <c r="C66" s="178"/>
      <c r="D66" s="425" t="s">
        <v>59</v>
      </c>
      <c r="E66" s="425"/>
      <c r="F66" s="425"/>
      <c r="G66" s="167"/>
      <c r="H66" s="167"/>
      <c r="I66" s="167"/>
      <c r="J66" s="167"/>
      <c r="K66" s="167"/>
      <c r="L66" s="167"/>
      <c r="M66" s="167"/>
      <c r="N66" s="167"/>
    </row>
    <row r="67" spans="1:14" ht="12.75" customHeight="1" x14ac:dyDescent="0.2">
      <c r="A67" s="178"/>
      <c r="B67" s="178"/>
      <c r="C67" s="178"/>
      <c r="D67" s="167"/>
      <c r="E67" s="167"/>
      <c r="F67" s="167"/>
      <c r="G67" s="167"/>
      <c r="H67" s="167"/>
      <c r="I67" s="167"/>
      <c r="J67" s="167"/>
      <c r="K67" s="167"/>
      <c r="L67" s="167"/>
      <c r="M67" s="167"/>
      <c r="N67" s="167"/>
    </row>
    <row r="68" spans="1:14" ht="12.75" customHeight="1" x14ac:dyDescent="0.2">
      <c r="A68" s="178"/>
      <c r="B68" s="178"/>
      <c r="C68" s="178"/>
      <c r="D68" s="167"/>
      <c r="E68" s="167"/>
      <c r="F68" s="167"/>
      <c r="G68" s="167"/>
      <c r="H68" s="167"/>
      <c r="I68" s="167"/>
      <c r="J68" s="167"/>
      <c r="K68" s="167"/>
      <c r="L68" s="167"/>
      <c r="M68" s="167"/>
      <c r="N68" s="167"/>
    </row>
    <row r="69" spans="1:14" ht="12.75" customHeight="1" x14ac:dyDescent="0.2">
      <c r="A69" s="178"/>
      <c r="B69" s="178"/>
      <c r="C69" s="178"/>
      <c r="D69" s="167"/>
      <c r="E69" s="167"/>
      <c r="F69" s="167"/>
      <c r="G69" s="167"/>
      <c r="H69" s="167"/>
      <c r="I69" s="167"/>
      <c r="J69" s="167"/>
      <c r="K69" s="167"/>
      <c r="L69" s="167"/>
      <c r="M69" s="167"/>
      <c r="N69" s="167"/>
    </row>
    <row r="70" spans="1:14" ht="12.75" customHeight="1" x14ac:dyDescent="0.2">
      <c r="A70" s="178"/>
      <c r="B70" s="178"/>
      <c r="C70" s="178"/>
      <c r="D70" s="453" t="str">
        <f>B19</f>
        <v>[Unterschrift]</v>
      </c>
      <c r="E70" s="453"/>
      <c r="F70" s="453"/>
      <c r="G70" s="453"/>
      <c r="H70" s="453"/>
      <c r="I70" s="453"/>
      <c r="J70" s="453"/>
      <c r="K70" s="453"/>
      <c r="L70" s="214" t="s">
        <v>127</v>
      </c>
      <c r="M70" s="215">
        <f>Anleitung!C1</f>
        <v>41596</v>
      </c>
      <c r="N70" s="216"/>
    </row>
    <row r="71" spans="1:14" ht="12.75" customHeight="1" x14ac:dyDescent="0.2"/>
    <row r="72" spans="1:14" ht="12.75" customHeight="1" x14ac:dyDescent="0.2">
      <c r="D72" s="1" t="s">
        <v>219</v>
      </c>
      <c r="E72" s="1"/>
      <c r="F72"/>
      <c r="G72"/>
      <c r="H72"/>
      <c r="I72"/>
      <c r="J72"/>
      <c r="K72"/>
      <c r="L72"/>
      <c r="M72"/>
      <c r="N72"/>
    </row>
    <row r="73" spans="1:14" ht="12.75" customHeight="1" x14ac:dyDescent="0.2">
      <c r="D73"/>
      <c r="E73"/>
      <c r="F73"/>
      <c r="G73"/>
      <c r="H73"/>
      <c r="I73"/>
      <c r="J73"/>
      <c r="K73" s="248"/>
      <c r="L73"/>
      <c r="M73"/>
      <c r="N73"/>
    </row>
    <row r="74" spans="1:14" ht="12.75" customHeight="1" x14ac:dyDescent="0.2">
      <c r="D74" t="s">
        <v>222</v>
      </c>
      <c r="E74"/>
      <c r="F74"/>
      <c r="G74"/>
      <c r="H74"/>
      <c r="I74"/>
      <c r="J74"/>
      <c r="K74" t="str">
        <f>B15</f>
        <v>[Name Kommune]</v>
      </c>
      <c r="L74"/>
      <c r="M74"/>
      <c r="N74"/>
    </row>
    <row r="75" spans="1:14" ht="12.75" customHeight="1" x14ac:dyDescent="0.2">
      <c r="D75" t="s">
        <v>223</v>
      </c>
      <c r="E75"/>
      <c r="F75"/>
      <c r="G75"/>
      <c r="H75"/>
      <c r="I75"/>
      <c r="J75"/>
      <c r="K75" s="248">
        <f>Allgemeines!F15</f>
        <v>0</v>
      </c>
      <c r="L75"/>
      <c r="M75"/>
      <c r="N75"/>
    </row>
    <row r="76" spans="1:14" ht="12.75" customHeight="1" x14ac:dyDescent="0.2">
      <c r="D76" s="397" t="str">
        <f>D18</f>
        <v xml:space="preserve">Abschlag kindbezogene Förderung nach BayKiBiG:  Abrechnungsmonate , Stichtag </v>
      </c>
      <c r="E76" s="397"/>
      <c r="F76" s="397"/>
      <c r="G76" s="397"/>
      <c r="H76" s="397"/>
      <c r="I76" s="397"/>
      <c r="J76" s="397"/>
      <c r="K76" s="397"/>
      <c r="L76" s="397"/>
      <c r="M76" s="397"/>
      <c r="N76" s="397"/>
    </row>
    <row r="77" spans="1:14" ht="12.75" customHeight="1" x14ac:dyDescent="0.2">
      <c r="D77" s="397"/>
      <c r="E77" s="397"/>
      <c r="F77" s="397"/>
      <c r="G77" s="397"/>
      <c r="H77" s="397"/>
      <c r="I77" s="397"/>
      <c r="J77" s="397"/>
      <c r="K77" s="397"/>
      <c r="L77" s="397"/>
      <c r="M77" s="397"/>
      <c r="N77" s="397"/>
    </row>
    <row r="78" spans="1:14" ht="12.75" customHeight="1" x14ac:dyDescent="0.2">
      <c r="D78"/>
      <c r="E78"/>
      <c r="F78"/>
      <c r="G78"/>
      <c r="H78"/>
      <c r="I78"/>
      <c r="J78"/>
      <c r="K78"/>
      <c r="L78"/>
      <c r="M78"/>
      <c r="N78"/>
    </row>
    <row r="79" spans="1:14" ht="12.75" customHeight="1" x14ac:dyDescent="0.2">
      <c r="D79"/>
      <c r="E79"/>
      <c r="F79"/>
      <c r="G79"/>
      <c r="H79"/>
      <c r="I79"/>
      <c r="J79"/>
      <c r="K79"/>
      <c r="L79"/>
      <c r="M79"/>
      <c r="N79"/>
    </row>
    <row r="80" spans="1:14" ht="55.5" customHeight="1" x14ac:dyDescent="0.2">
      <c r="D80"/>
      <c r="E80" s="249" t="str">
        <f>IF(F81="","","1.")</f>
        <v/>
      </c>
      <c r="F80" s="422"/>
      <c r="G80" s="422"/>
      <c r="H80" s="422"/>
      <c r="I80" s="422"/>
      <c r="J80" s="422"/>
      <c r="K80" s="422"/>
      <c r="L80" s="422"/>
      <c r="M80" s="422"/>
      <c r="N80"/>
    </row>
    <row r="81" spans="4:14" ht="55.5" customHeight="1" x14ac:dyDescent="0.2">
      <c r="D81"/>
      <c r="E81" s="249" t="str">
        <f>IF(F81="","","2.")</f>
        <v/>
      </c>
      <c r="F81" s="422"/>
      <c r="G81" s="422"/>
      <c r="H81" s="422"/>
      <c r="I81" s="422"/>
      <c r="J81" s="422"/>
      <c r="K81" s="422"/>
      <c r="L81" s="422"/>
      <c r="M81" s="422"/>
      <c r="N81"/>
    </row>
    <row r="82" spans="4:14" ht="55.5" customHeight="1" x14ac:dyDescent="0.2">
      <c r="D82"/>
      <c r="E82" s="249" t="str">
        <f>IF(F82="","","3.")</f>
        <v/>
      </c>
      <c r="F82" s="422"/>
      <c r="G82" s="422"/>
      <c r="H82" s="422"/>
      <c r="I82" s="422"/>
      <c r="J82" s="422"/>
      <c r="K82" s="422"/>
      <c r="L82" s="422"/>
      <c r="M82" s="422"/>
      <c r="N82"/>
    </row>
    <row r="83" spans="4:14" ht="55.5" customHeight="1" x14ac:dyDescent="0.2">
      <c r="D83"/>
      <c r="E83" s="249" t="str">
        <f>IF(F83="","","4.")</f>
        <v/>
      </c>
      <c r="F83" s="422"/>
      <c r="G83" s="422"/>
      <c r="H83" s="422"/>
      <c r="I83" s="422"/>
      <c r="J83" s="422"/>
      <c r="K83" s="422"/>
      <c r="L83" s="422"/>
      <c r="M83" s="422"/>
      <c r="N83"/>
    </row>
    <row r="84" spans="4:14" ht="12.75" customHeight="1" x14ac:dyDescent="0.2">
      <c r="D84"/>
      <c r="E84"/>
      <c r="F84"/>
      <c r="G84"/>
      <c r="H84"/>
      <c r="I84"/>
      <c r="J84"/>
      <c r="K84"/>
      <c r="L84"/>
      <c r="M84"/>
      <c r="N84"/>
    </row>
    <row r="85" spans="4:14" ht="12.75" customHeight="1" x14ac:dyDescent="0.2">
      <c r="D85"/>
      <c r="E85"/>
      <c r="F85"/>
      <c r="G85"/>
      <c r="H85"/>
      <c r="I85"/>
      <c r="J85"/>
      <c r="K85"/>
      <c r="L85"/>
      <c r="M85"/>
      <c r="N85"/>
    </row>
    <row r="86" spans="4:14" ht="12.75" customHeight="1" x14ac:dyDescent="0.2">
      <c r="D86"/>
      <c r="E86"/>
      <c r="F86"/>
      <c r="G86"/>
      <c r="H86"/>
      <c r="I86"/>
      <c r="J86"/>
      <c r="K86"/>
      <c r="L86"/>
      <c r="M86"/>
      <c r="N86"/>
    </row>
    <row r="87" spans="4:14" ht="12.75" customHeight="1" x14ac:dyDescent="0.2">
      <c r="D87"/>
      <c r="E87"/>
      <c r="F87"/>
      <c r="G87"/>
      <c r="H87"/>
      <c r="I87"/>
      <c r="J87"/>
      <c r="K87"/>
      <c r="L87"/>
      <c r="M87"/>
      <c r="N87"/>
    </row>
  </sheetData>
  <sheetProtection password="9FF7" sheet="1"/>
  <mergeCells count="46">
    <mergeCell ref="D70:K70"/>
    <mergeCell ref="D66:F66"/>
    <mergeCell ref="D62:N64"/>
    <mergeCell ref="D61:N61"/>
    <mergeCell ref="D51:N51"/>
    <mergeCell ref="D56:N60"/>
    <mergeCell ref="D52:L52"/>
    <mergeCell ref="D53:L53"/>
    <mergeCell ref="D13:I13"/>
    <mergeCell ref="A36:B36"/>
    <mergeCell ref="A27:B29"/>
    <mergeCell ref="F83:M83"/>
    <mergeCell ref="D76:N77"/>
    <mergeCell ref="F80:M80"/>
    <mergeCell ref="F81:M81"/>
    <mergeCell ref="F82:M82"/>
    <mergeCell ref="K1:N2"/>
    <mergeCell ref="D19:E19"/>
    <mergeCell ref="D12:I12"/>
    <mergeCell ref="D9:I10"/>
    <mergeCell ref="A1:B1"/>
    <mergeCell ref="K8:N8"/>
    <mergeCell ref="F19:G19"/>
    <mergeCell ref="I19:N19"/>
    <mergeCell ref="K10:N10"/>
    <mergeCell ref="A13:B13"/>
    <mergeCell ref="K3:N3"/>
    <mergeCell ref="K4:N4"/>
    <mergeCell ref="K6:N6"/>
    <mergeCell ref="E14:I14"/>
    <mergeCell ref="K9:N9"/>
    <mergeCell ref="K14:N17"/>
    <mergeCell ref="D11:I11"/>
    <mergeCell ref="K13:N13"/>
    <mergeCell ref="D43:L43"/>
    <mergeCell ref="D23:N25"/>
    <mergeCell ref="K11:N12"/>
    <mergeCell ref="D21:M21"/>
    <mergeCell ref="D27:N27"/>
    <mergeCell ref="D54:L54"/>
    <mergeCell ref="D49:N50"/>
    <mergeCell ref="J46:L46"/>
    <mergeCell ref="D18:N18"/>
    <mergeCell ref="D45:L45"/>
    <mergeCell ref="J47:L47"/>
    <mergeCell ref="D44:L44"/>
  </mergeCells>
  <phoneticPr fontId="8" type="noConversion"/>
  <conditionalFormatting sqref="A27:B29 A32:B35">
    <cfRule type="cellIs" dxfId="5" priority="2" stopIfTrue="1" operator="equal">
      <formula>"Bitte Antragsangaben in dieser Datei korrigieren und Begründung auf getrenntem Blatt beifügen."</formula>
    </cfRule>
  </conditionalFormatting>
  <conditionalFormatting sqref="A36:B36">
    <cfRule type="cellIs" dxfId="4" priority="3" stopIfTrue="1" operator="equal">
      <formula>"Kontrollsumme ungleich 100%"</formula>
    </cfRule>
  </conditionalFormatting>
  <conditionalFormatting sqref="E30:J39">
    <cfRule type="cellIs" dxfId="3" priority="1" stopIfTrue="1" operator="equal">
      <formula>0</formula>
    </cfRule>
  </conditionalFormatting>
  <dataValidations count="2">
    <dataValidation type="list" showInputMessage="1" showErrorMessage="1" errorTitle="Abweichung vom Antrag?" error="Bitte 'ja' oder 'nein' eingeben." sqref="B25" xr:uid="{00000000-0002-0000-0500-000000000000}">
      <formula1>"ja,nein"</formula1>
    </dataValidation>
    <dataValidation type="whole" allowBlank="1" showInputMessage="1" showErrorMessage="1" errorTitle="Stopp" error="Bitte geben Sie die laufende Nummer der jeweiligen Kommune ein" sqref="B14" xr:uid="{00000000-0002-0000-0500-000001000000}">
      <formula1>1</formula1>
      <formula2>9</formula2>
    </dataValidation>
  </dataValidations>
  <pageMargins left="0.78740157480314965" right="0.39370078740157483" top="0.39370078740157483" bottom="0.39370078740157483" header="0.51181102362204722" footer="0.51181102362204722"/>
  <pageSetup paperSize="9" scale="90" orientation="portrait" r:id="rId1"/>
  <headerFooter alignWithMargins="0"/>
  <rowBreaks count="1" manualBreakCount="1">
    <brk id="70" min="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5"/>
  <sheetViews>
    <sheetView zoomScaleNormal="100" workbookViewId="0">
      <selection activeCell="B15" sqref="B15"/>
    </sheetView>
  </sheetViews>
  <sheetFormatPr baseColWidth="10" defaultColWidth="11.42578125" defaultRowHeight="12.75" x14ac:dyDescent="0.2"/>
  <cols>
    <col min="1" max="1" width="19.28515625" style="139" customWidth="1"/>
    <col min="2" max="2" width="19.140625" style="72" customWidth="1"/>
    <col min="3" max="3" width="4.140625" style="139" customWidth="1"/>
    <col min="4" max="4" width="7.42578125" style="72" bestFit="1" customWidth="1"/>
    <col min="5" max="6" width="7.28515625" style="72" customWidth="1"/>
    <col min="7" max="7" width="10.140625" style="72" bestFit="1" customWidth="1"/>
    <col min="8" max="8" width="7.28515625" style="72" customWidth="1"/>
    <col min="9" max="9" width="7.5703125" style="72" bestFit="1" customWidth="1"/>
    <col min="10" max="10" width="7.42578125" style="72" bestFit="1" customWidth="1"/>
    <col min="11" max="11" width="16.28515625" style="72" bestFit="1" customWidth="1"/>
    <col min="12" max="12" width="11.7109375" style="72" bestFit="1" customWidth="1"/>
    <col min="13" max="13" width="10.28515625" style="72" bestFit="1" customWidth="1"/>
    <col min="14" max="14" width="4.85546875" style="72" bestFit="1" customWidth="1"/>
    <col min="15" max="25" width="11.42578125" style="72"/>
    <col min="26" max="26" width="12.140625" style="72" customWidth="1"/>
    <col min="27" max="27" width="11.5703125" style="72" customWidth="1"/>
    <col min="28" max="16384" width="11.42578125" style="72"/>
  </cols>
  <sheetData>
    <row r="1" spans="1:14" s="138" customFormat="1" ht="15.75" x14ac:dyDescent="0.2">
      <c r="A1" s="443" t="s">
        <v>156</v>
      </c>
      <c r="B1" s="444"/>
      <c r="C1" s="165"/>
      <c r="D1" s="166"/>
      <c r="E1" s="166"/>
      <c r="F1" s="166"/>
      <c r="G1" s="167"/>
      <c r="H1" s="166"/>
      <c r="I1" s="166"/>
      <c r="J1" s="167"/>
      <c r="K1" s="436" t="str">
        <f>B15</f>
        <v>[Name Kommune]</v>
      </c>
      <c r="L1" s="437"/>
      <c r="M1" s="437"/>
      <c r="N1" s="437"/>
    </row>
    <row r="2" spans="1:14" s="138" customFormat="1" x14ac:dyDescent="0.2">
      <c r="A2" s="170"/>
      <c r="B2" s="171"/>
      <c r="C2" s="165"/>
      <c r="D2" s="166"/>
      <c r="E2" s="166"/>
      <c r="F2" s="166"/>
      <c r="G2" s="166"/>
      <c r="H2" s="166"/>
      <c r="I2" s="166"/>
      <c r="J2" s="167"/>
      <c r="K2" s="437"/>
      <c r="L2" s="437"/>
      <c r="M2" s="437"/>
      <c r="N2" s="437"/>
    </row>
    <row r="3" spans="1:14" s="138" customFormat="1" x14ac:dyDescent="0.2">
      <c r="A3" s="172" t="s">
        <v>193</v>
      </c>
      <c r="B3" s="173" t="s">
        <v>195</v>
      </c>
      <c r="C3" s="165"/>
      <c r="D3" s="166"/>
      <c r="E3" s="166"/>
      <c r="F3" s="166"/>
      <c r="G3" s="166"/>
      <c r="H3" s="166"/>
      <c r="I3" s="166"/>
      <c r="J3" s="167"/>
      <c r="K3" s="450" t="str">
        <f>B16</f>
        <v>[Straße]</v>
      </c>
      <c r="L3" s="447"/>
      <c r="M3" s="447"/>
      <c r="N3" s="447"/>
    </row>
    <row r="4" spans="1:14" s="138" customFormat="1" x14ac:dyDescent="0.2">
      <c r="A4" s="217" t="str">
        <f>IF(Allgemeines!B23&lt;&gt;"",Allgemeines!B23,"")</f>
        <v/>
      </c>
      <c r="B4" s="175">
        <v>1</v>
      </c>
      <c r="C4" s="165"/>
      <c r="D4" s="166"/>
      <c r="E4" s="166"/>
      <c r="F4" s="166"/>
      <c r="G4" s="166"/>
      <c r="H4" s="166"/>
      <c r="I4" s="166"/>
      <c r="J4" s="167"/>
      <c r="K4" s="450" t="str">
        <f>CONCATENATE(B17," ",B18)</f>
        <v>[PLZ] [Ort]</v>
      </c>
      <c r="L4" s="447"/>
      <c r="M4" s="447"/>
      <c r="N4" s="447"/>
    </row>
    <row r="5" spans="1:14" s="138" customFormat="1" x14ac:dyDescent="0.2">
      <c r="A5" s="217" t="str">
        <f>IF(Allgemeines!B24&lt;&gt;"",Allgemeines!B24,"")</f>
        <v/>
      </c>
      <c r="B5" s="176">
        <v>2</v>
      </c>
      <c r="C5" s="165"/>
      <c r="D5" s="166"/>
      <c r="E5" s="166"/>
      <c r="F5" s="166"/>
      <c r="G5" s="166"/>
      <c r="H5" s="166"/>
      <c r="I5" s="166"/>
      <c r="J5" s="167"/>
      <c r="K5" s="167"/>
      <c r="L5" s="167"/>
      <c r="M5" s="167"/>
      <c r="N5" s="167"/>
    </row>
    <row r="6" spans="1:14" s="138" customFormat="1" x14ac:dyDescent="0.2">
      <c r="A6" s="217" t="str">
        <f>IF(Allgemeines!B25&lt;&gt;"",Allgemeines!B25,"")</f>
        <v/>
      </c>
      <c r="B6" s="176">
        <v>3</v>
      </c>
      <c r="C6" s="165"/>
      <c r="D6" s="166"/>
      <c r="E6" s="166"/>
      <c r="F6" s="166"/>
      <c r="G6" s="166"/>
      <c r="H6" s="166"/>
      <c r="I6" s="166"/>
      <c r="J6" s="167"/>
      <c r="K6" s="451" t="str">
        <f>B24</f>
        <v>[Bescheiddatum]</v>
      </c>
      <c r="L6" s="435"/>
      <c r="M6" s="435"/>
      <c r="N6" s="435"/>
    </row>
    <row r="7" spans="1:14" s="138" customFormat="1" x14ac:dyDescent="0.2">
      <c r="A7" s="217" t="str">
        <f>IF(Allgemeines!B26&lt;&gt;"",Allgemeines!B26,"")</f>
        <v/>
      </c>
      <c r="B7" s="176">
        <v>4</v>
      </c>
      <c r="C7" s="165"/>
      <c r="D7" s="166"/>
      <c r="E7" s="166"/>
      <c r="F7" s="166"/>
      <c r="G7" s="166"/>
      <c r="H7" s="166"/>
      <c r="I7" s="166"/>
      <c r="J7" s="167"/>
      <c r="K7" s="177"/>
      <c r="L7" s="177"/>
      <c r="M7" s="177"/>
      <c r="N7" s="177"/>
    </row>
    <row r="8" spans="1:14" s="138" customFormat="1" x14ac:dyDescent="0.2">
      <c r="A8" s="217" t="str">
        <f>IF(Allgemeines!B27&lt;&gt;"",Allgemeines!B27,"")</f>
        <v/>
      </c>
      <c r="B8" s="176">
        <v>5</v>
      </c>
      <c r="C8" s="165"/>
      <c r="D8" s="167"/>
      <c r="E8" s="166"/>
      <c r="F8" s="166"/>
      <c r="G8" s="166"/>
      <c r="H8" s="166"/>
      <c r="I8" s="166"/>
      <c r="J8" s="167"/>
      <c r="K8" s="441" t="s">
        <v>80</v>
      </c>
      <c r="L8" s="441"/>
      <c r="M8" s="441"/>
      <c r="N8" s="441"/>
    </row>
    <row r="9" spans="1:14" x14ac:dyDescent="0.2">
      <c r="A9" s="217" t="str">
        <f>IF(Allgemeines!B28&lt;&gt;"",Allgemeines!B28,"")</f>
        <v/>
      </c>
      <c r="B9" s="176">
        <v>6</v>
      </c>
      <c r="C9" s="178"/>
      <c r="D9" s="440" t="str">
        <f>IF(K1&lt;&gt;0,CONCATENATE(K1," - ",K3," - ",K4),"")</f>
        <v>[Name Kommune] - [Straße] - [PLZ] [Ort]</v>
      </c>
      <c r="E9" s="441"/>
      <c r="F9" s="441"/>
      <c r="G9" s="441"/>
      <c r="H9" s="441"/>
      <c r="I9" s="441"/>
      <c r="J9" s="167"/>
      <c r="K9" s="450" t="str">
        <f>B20</f>
        <v>[Rückfragen]</v>
      </c>
      <c r="L9" s="450"/>
      <c r="M9" s="450"/>
      <c r="N9" s="450"/>
    </row>
    <row r="10" spans="1:14" x14ac:dyDescent="0.2">
      <c r="A10" s="217" t="str">
        <f>IF(Allgemeines!B29&lt;&gt;"",Allgemeines!B29,"")</f>
        <v/>
      </c>
      <c r="B10" s="176">
        <v>7</v>
      </c>
      <c r="C10" s="178"/>
      <c r="D10" s="442"/>
      <c r="E10" s="442"/>
      <c r="F10" s="442"/>
      <c r="G10" s="442"/>
      <c r="H10" s="442"/>
      <c r="I10" s="442"/>
      <c r="J10" s="167"/>
      <c r="K10" s="447" t="str">
        <f>CONCATENATE("Tel. ",B21,", Fax ",B22)</f>
        <v>Tel. [Tel.], Fax [Fax]</v>
      </c>
      <c r="L10" s="447"/>
      <c r="M10" s="447"/>
      <c r="N10" s="447"/>
    </row>
    <row r="11" spans="1:14" x14ac:dyDescent="0.2">
      <c r="A11" s="217" t="str">
        <f>IF(Allgemeines!B30&lt;&gt;"",Allgemeines!B30,"")</f>
        <v/>
      </c>
      <c r="B11" s="176">
        <v>8</v>
      </c>
      <c r="C11" s="178"/>
      <c r="D11" s="430">
        <f>Allgemeines!B3</f>
        <v>0</v>
      </c>
      <c r="E11" s="431"/>
      <c r="F11" s="431"/>
      <c r="G11" s="431"/>
      <c r="H11" s="431"/>
      <c r="I11" s="431"/>
      <c r="J11" s="167"/>
      <c r="K11" s="435" t="str">
        <f>CONCATENATE("E-Mail ",B23)</f>
        <v>E-Mail [E-Mail]</v>
      </c>
      <c r="L11" s="435"/>
      <c r="M11" s="435"/>
      <c r="N11" s="435"/>
    </row>
    <row r="12" spans="1:14" x14ac:dyDescent="0.2">
      <c r="A12" s="217" t="str">
        <f>IF(Allgemeines!B31&lt;&gt;"",Allgemeines!B31,"")</f>
        <v/>
      </c>
      <c r="B12" s="179">
        <v>9</v>
      </c>
      <c r="C12" s="178"/>
      <c r="D12" s="439">
        <f>Allgemeines!B7</f>
        <v>0</v>
      </c>
      <c r="E12" s="439"/>
      <c r="F12" s="439"/>
      <c r="G12" s="439"/>
      <c r="H12" s="439"/>
      <c r="I12" s="439"/>
      <c r="J12" s="167"/>
      <c r="K12" s="435"/>
      <c r="L12" s="435"/>
      <c r="M12" s="435"/>
      <c r="N12" s="435"/>
    </row>
    <row r="13" spans="1:14" x14ac:dyDescent="0.2">
      <c r="A13" s="448" t="s">
        <v>194</v>
      </c>
      <c r="B13" s="449"/>
      <c r="C13" s="178"/>
      <c r="D13" s="439">
        <f>Allgemeines!B4</f>
        <v>0</v>
      </c>
      <c r="E13" s="439"/>
      <c r="F13" s="439"/>
      <c r="G13" s="439"/>
      <c r="H13" s="439"/>
      <c r="I13" s="439"/>
      <c r="J13" s="167"/>
      <c r="K13" s="432" t="s">
        <v>154</v>
      </c>
      <c r="L13" s="432"/>
      <c r="M13" s="432"/>
      <c r="N13" s="432"/>
    </row>
    <row r="14" spans="1:14" x14ac:dyDescent="0.2">
      <c r="A14" s="180" t="s">
        <v>196</v>
      </c>
      <c r="B14" s="164">
        <v>1</v>
      </c>
      <c r="C14" s="178"/>
      <c r="D14" s="181">
        <f>Allgemeines!B5</f>
        <v>0</v>
      </c>
      <c r="E14" s="439">
        <f>Allgemeines!B6</f>
        <v>0</v>
      </c>
      <c r="F14" s="453"/>
      <c r="G14" s="453"/>
      <c r="H14" s="453"/>
      <c r="I14" s="453"/>
      <c r="J14" s="167"/>
      <c r="K14" s="455" t="str">
        <f>CONCATENATE(Allgemeines!F3,", ",Allgemeines!F4,", ",Allgemeines!F5," ",Allgemeines!F6,", EinrNr: ",Allgemeines!F8)</f>
        <v xml:space="preserve">, ,  , EinrNr: </v>
      </c>
      <c r="L14" s="455"/>
      <c r="M14" s="455"/>
      <c r="N14" s="262"/>
    </row>
    <row r="15" spans="1:14" x14ac:dyDescent="0.2">
      <c r="A15" s="182" t="s">
        <v>25</v>
      </c>
      <c r="B15" s="247" t="str">
        <f>Bescheid!B15</f>
        <v>[Name Kommune]</v>
      </c>
      <c r="C15" s="178"/>
      <c r="D15" s="166"/>
      <c r="E15" s="166"/>
      <c r="F15" s="166"/>
      <c r="G15" s="166"/>
      <c r="H15" s="166"/>
      <c r="I15" s="166"/>
      <c r="J15" s="167"/>
      <c r="K15" s="455"/>
      <c r="L15" s="455"/>
      <c r="M15" s="455"/>
      <c r="N15" s="262"/>
    </row>
    <row r="16" spans="1:14" x14ac:dyDescent="0.2">
      <c r="A16" s="182" t="s">
        <v>38</v>
      </c>
      <c r="B16" s="247" t="str">
        <f>Bescheid!B16</f>
        <v>[Straße]</v>
      </c>
      <c r="C16" s="178"/>
      <c r="D16" s="166"/>
      <c r="E16" s="166"/>
      <c r="F16" s="166"/>
      <c r="G16" s="166"/>
      <c r="H16" s="166"/>
      <c r="I16" s="166"/>
      <c r="J16" s="167"/>
      <c r="K16" s="455"/>
      <c r="L16" s="455"/>
      <c r="M16" s="455"/>
      <c r="N16" s="262"/>
    </row>
    <row r="17" spans="1:14" x14ac:dyDescent="0.2">
      <c r="A17" s="174" t="s">
        <v>21</v>
      </c>
      <c r="B17" s="247" t="str">
        <f>Bescheid!B17</f>
        <v>[PLZ]</v>
      </c>
      <c r="C17" s="178"/>
      <c r="D17" s="463" t="str">
        <f>CONCATENATE("Abschlag für Betriebskostenförderung nach der Richtlinie zur Förderung der Betriebskosten von Plätzen für Kinder unter drei Jahren in Kindertageseinrichtungen und in Tagespflege vom 28. Oktober 2009 (Bundesmittel); 
",Allgemeines!F14," Abrechnungsmonate ",Allgemeines!F13,", Stichtag ",Allgemeines!F12)</f>
        <v xml:space="preserve">Abschlag für Betriebskostenförderung nach der Richtlinie zur Förderung der Betriebskosten von Plätzen für Kinder unter drei Jahren in Kindertageseinrichtungen und in Tagespflege vom 28. Oktober 2009 (Bundesmittel); 
 Abrechnungsmonate , Stichtag </v>
      </c>
      <c r="E17" s="296"/>
      <c r="F17" s="296"/>
      <c r="G17" s="296"/>
      <c r="H17" s="296"/>
      <c r="I17" s="296"/>
      <c r="J17" s="296"/>
      <c r="K17" s="296"/>
      <c r="L17" s="296"/>
      <c r="M17" s="296"/>
      <c r="N17" s="262"/>
    </row>
    <row r="18" spans="1:14" ht="12.75" customHeight="1" x14ac:dyDescent="0.2">
      <c r="A18" s="174" t="s">
        <v>22</v>
      </c>
      <c r="B18" s="247" t="str">
        <f>Bescheid!B18</f>
        <v>[Ort]</v>
      </c>
      <c r="C18" s="178"/>
      <c r="D18" s="296"/>
      <c r="E18" s="296"/>
      <c r="F18" s="296"/>
      <c r="G18" s="296"/>
      <c r="H18" s="296"/>
      <c r="I18" s="296"/>
      <c r="J18" s="296"/>
      <c r="K18" s="296"/>
      <c r="L18" s="296"/>
      <c r="M18" s="296"/>
      <c r="N18" s="263"/>
    </row>
    <row r="19" spans="1:14" x14ac:dyDescent="0.2">
      <c r="A19" s="174" t="s">
        <v>159</v>
      </c>
      <c r="B19" s="247" t="str">
        <f>Bescheid!B19</f>
        <v>[Unterschrift]</v>
      </c>
      <c r="C19" s="178"/>
      <c r="D19" s="296"/>
      <c r="E19" s="296"/>
      <c r="F19" s="296"/>
      <c r="G19" s="296"/>
      <c r="H19" s="296"/>
      <c r="I19" s="296"/>
      <c r="J19" s="296"/>
      <c r="K19" s="296"/>
      <c r="L19" s="296"/>
      <c r="M19" s="296"/>
      <c r="N19" s="263"/>
    </row>
    <row r="20" spans="1:14" x14ac:dyDescent="0.2">
      <c r="A20" s="174" t="s">
        <v>39</v>
      </c>
      <c r="B20" s="247" t="str">
        <f>Bescheid!B20</f>
        <v>[Rückfragen]</v>
      </c>
      <c r="C20" s="178"/>
      <c r="D20" s="166"/>
      <c r="E20" s="166"/>
      <c r="F20" s="184"/>
      <c r="G20" s="166"/>
      <c r="H20" s="166"/>
      <c r="I20" s="166"/>
      <c r="J20" s="166"/>
      <c r="K20" s="166"/>
      <c r="L20" s="167"/>
      <c r="M20" s="167"/>
      <c r="N20" s="167"/>
    </row>
    <row r="21" spans="1:14" x14ac:dyDescent="0.2">
      <c r="A21" s="174" t="s">
        <v>40</v>
      </c>
      <c r="B21" s="247" t="str">
        <f>Bescheid!B21</f>
        <v>[Tel.]</v>
      </c>
      <c r="C21" s="178"/>
      <c r="D21" s="454" t="s">
        <v>56</v>
      </c>
      <c r="E21" s="425"/>
      <c r="F21" s="425"/>
      <c r="G21" s="425"/>
      <c r="H21" s="425"/>
      <c r="I21" s="425"/>
      <c r="J21" s="425"/>
      <c r="K21" s="425"/>
      <c r="L21" s="425"/>
      <c r="M21" s="425"/>
      <c r="N21" s="167"/>
    </row>
    <row r="22" spans="1:14" x14ac:dyDescent="0.2">
      <c r="A22" s="185" t="s">
        <v>41</v>
      </c>
      <c r="B22" s="247" t="str">
        <f>Bescheid!B22</f>
        <v>[Fax]</v>
      </c>
      <c r="C22" s="178"/>
      <c r="D22" s="166"/>
      <c r="E22" s="166"/>
      <c r="F22" s="166"/>
      <c r="G22" s="166"/>
      <c r="H22" s="166"/>
      <c r="I22" s="166"/>
      <c r="J22" s="166"/>
      <c r="K22" s="166"/>
      <c r="L22" s="167"/>
      <c r="M22" s="167"/>
      <c r="N22" s="167"/>
    </row>
    <row r="23" spans="1:14" x14ac:dyDescent="0.2">
      <c r="A23" s="186" t="s">
        <v>42</v>
      </c>
      <c r="B23" s="247" t="str">
        <f>Bescheid!B23</f>
        <v>[E-Mail]</v>
      </c>
      <c r="C23" s="178"/>
      <c r="D23" s="463" t="s">
        <v>231</v>
      </c>
      <c r="E23" s="435"/>
      <c r="F23" s="435"/>
      <c r="G23" s="435"/>
      <c r="H23" s="435"/>
      <c r="I23" s="435"/>
      <c r="J23" s="435"/>
      <c r="K23" s="435"/>
      <c r="L23" s="435"/>
      <c r="M23" s="435"/>
      <c r="N23" s="435"/>
    </row>
    <row r="24" spans="1:14" x14ac:dyDescent="0.2">
      <c r="A24" s="186" t="s">
        <v>149</v>
      </c>
      <c r="B24" s="247" t="str">
        <f>Bescheid!B24</f>
        <v>[Bescheiddatum]</v>
      </c>
      <c r="C24" s="178"/>
      <c r="D24" s="435"/>
      <c r="E24" s="435"/>
      <c r="F24" s="435"/>
      <c r="G24" s="435"/>
      <c r="H24" s="435"/>
      <c r="I24" s="435"/>
      <c r="J24" s="435"/>
      <c r="K24" s="435"/>
      <c r="L24" s="435"/>
      <c r="M24" s="435"/>
      <c r="N24" s="435"/>
    </row>
    <row r="25" spans="1:14" x14ac:dyDescent="0.2">
      <c r="A25" s="187"/>
      <c r="B25" s="163"/>
      <c r="C25" s="178"/>
      <c r="D25" s="435"/>
      <c r="E25" s="435"/>
      <c r="F25" s="435"/>
      <c r="G25" s="435"/>
      <c r="H25" s="435"/>
      <c r="I25" s="435"/>
      <c r="J25" s="435"/>
      <c r="K25" s="435"/>
      <c r="L25" s="435"/>
      <c r="M25" s="435"/>
      <c r="N25" s="435"/>
    </row>
    <row r="26" spans="1:14" x14ac:dyDescent="0.2">
      <c r="A26" s="170"/>
      <c r="B26" s="170"/>
      <c r="C26" s="178"/>
      <c r="D26" s="168"/>
      <c r="E26" s="168"/>
      <c r="F26" s="168"/>
      <c r="G26" s="168"/>
      <c r="H26" s="168"/>
      <c r="I26" s="168"/>
      <c r="J26" s="168"/>
      <c r="K26" s="168"/>
      <c r="L26" s="167"/>
      <c r="M26" s="167"/>
      <c r="N26" s="167"/>
    </row>
    <row r="27" spans="1:14" x14ac:dyDescent="0.2">
      <c r="A27" s="461"/>
      <c r="B27" s="462"/>
      <c r="C27" s="178"/>
      <c r="D27" s="466" t="s">
        <v>230</v>
      </c>
      <c r="E27" s="466"/>
      <c r="F27" s="466"/>
      <c r="G27" s="466"/>
      <c r="H27" s="466"/>
      <c r="I27" s="466"/>
      <c r="J27" s="466"/>
      <c r="K27" s="466"/>
      <c r="L27" s="466"/>
      <c r="M27" s="466"/>
      <c r="N27" s="94"/>
    </row>
    <row r="28" spans="1:14" x14ac:dyDescent="0.2">
      <c r="A28" s="462"/>
      <c r="B28" s="462"/>
      <c r="C28" s="178"/>
      <c r="D28" s="259" t="str">
        <f>Fördertabellen!A6</f>
        <v>&gt;1-2 Std.</v>
      </c>
      <c r="E28" s="259" t="str">
        <f>Fördertabellen!A7</f>
        <v>&gt;2-3 Std.</v>
      </c>
      <c r="F28" s="259" t="str">
        <f>Fördertabellen!A8</f>
        <v>&gt;3-4 Std.</v>
      </c>
      <c r="G28" s="259" t="str">
        <f>Fördertabellen!A9</f>
        <v>&gt;4-5 Std.</v>
      </c>
      <c r="H28" s="259" t="str">
        <f>Fördertabellen!A10</f>
        <v>&gt;5-6 Std.</v>
      </c>
      <c r="I28" s="259" t="str">
        <f>Fördertabellen!A11</f>
        <v>&gt;6-7 Std.</v>
      </c>
      <c r="J28" s="259" t="str">
        <f>Fördertabellen!A12</f>
        <v>&gt;7-8 Std.</v>
      </c>
      <c r="K28" s="259" t="str">
        <f>Fördertabellen!A13</f>
        <v>&gt;8-9 Std.</v>
      </c>
      <c r="L28" s="259" t="str">
        <f>Fördertabellen!A14</f>
        <v>&gt;9 Std.</v>
      </c>
      <c r="M28" s="259" t="s">
        <v>57</v>
      </c>
    </row>
    <row r="29" spans="1:14" x14ac:dyDescent="0.2">
      <c r="A29" s="462"/>
      <c r="B29" s="462"/>
      <c r="C29" s="178"/>
      <c r="D29" s="260">
        <f>IF($B$14=1,'Kinder Zuschuss'!AH5,0)+IF($B$14=2,'Kinder Zuschuss'!AI5,0)+IF($B$14=3,'Kinder Zuschuss'!AJ5,0)+IF($B$14=4,'Kinder Zuschuss'!AK5,0)+IF($B$14=5,'Kinder Zuschuss'!AL5,0)+IF($B$14=6,'Kinder Zuschuss'!AM5,0)+IF($B$14=7,'Kinder Zuschuss'!AN5,0)+IF($B$14=8,'Kinder Zuschuss'!AO5,0)+IF($B$14=9,'Kinder Zuschuss'!AP5,0)</f>
        <v>0</v>
      </c>
      <c r="E29" s="260">
        <f>IF($B$14=1,'Kinder Zuschuss'!AH6,0)+IF($B$14=2,'Kinder Zuschuss'!AI6,0)+IF($B$14=3,'Kinder Zuschuss'!AJ6,0)+IF($B$14=4,'Kinder Zuschuss'!AK6,0)+IF($B$14=5,'Kinder Zuschuss'!AL6,0)+IF($B$14=6,'Kinder Zuschuss'!AM6,0)+IF($B$14=7,'Kinder Zuschuss'!AN6,0)+IF($B$14=8,'Kinder Zuschuss'!AO6,0)+IF($B$14=9,'Kinder Zuschuss'!AP6,0)</f>
        <v>0</v>
      </c>
      <c r="F29" s="260">
        <f>IF($B$14=1,'Kinder Zuschuss'!AH7,0)+IF($B$14=2,'Kinder Zuschuss'!AI7,0)+IF($B$14=3,'Kinder Zuschuss'!AJ7,0)+IF($B$14=4,'Kinder Zuschuss'!AK7,0)+IF($B$14=5,'Kinder Zuschuss'!AL7,0)+IF($B$14=6,'Kinder Zuschuss'!AM7,0)+IF($B$14=7,'Kinder Zuschuss'!AN7,0)+IF($B$14=8,'Kinder Zuschuss'!AO7,0)+IF($B$14=9,'Kinder Zuschuss'!AP7,0)</f>
        <v>0</v>
      </c>
      <c r="G29" s="260">
        <f>IF($B$14=1,'Kinder Zuschuss'!AH8,0)+IF($B$14=2,'Kinder Zuschuss'!AI8,0)+IF($B$14=3,'Kinder Zuschuss'!AJ8,0)+IF($B$14=4,'Kinder Zuschuss'!AK8,0)+IF($B$14=5,'Kinder Zuschuss'!AL8,0)+IF($B$14=6,'Kinder Zuschuss'!AM8,0)+IF($B$14=7,'Kinder Zuschuss'!AN8,0)+IF($B$14=8,'Kinder Zuschuss'!AO8,0)+IF($B$14=9,'Kinder Zuschuss'!AP8,0)</f>
        <v>0</v>
      </c>
      <c r="H29" s="260">
        <f>IF($B$14=1,'Kinder Zuschuss'!AH9,0)+IF($B$14=2,'Kinder Zuschuss'!AI9,0)+IF($B$14=3,'Kinder Zuschuss'!AJ9,0)+IF($B$14=4,'Kinder Zuschuss'!AK9,0)+IF($B$14=5,'Kinder Zuschuss'!AL9,0)+IF($B$14=6,'Kinder Zuschuss'!AM9,0)+IF($B$14=7,'Kinder Zuschuss'!AN9,0)+IF($B$14=8,'Kinder Zuschuss'!AO9,0)+IF($B$14=9,'Kinder Zuschuss'!AP9,0)</f>
        <v>0</v>
      </c>
      <c r="I29" s="260">
        <f>IF($B$14=1,'Kinder Zuschuss'!AH10,0)+IF($B$14=2,'Kinder Zuschuss'!AI10,0)+IF($B$14=3,'Kinder Zuschuss'!AJ10,0)+IF($B$14=4,'Kinder Zuschuss'!AK10,0)+IF($B$14=5,'Kinder Zuschuss'!AL10,0)+IF($B$14=6,'Kinder Zuschuss'!AM10,0)+IF($B$14=7,'Kinder Zuschuss'!AN10,0)+IF($B$14=8,'Kinder Zuschuss'!AO10,0)+IF($B$14=9,'Kinder Zuschuss'!AP10,0)</f>
        <v>0</v>
      </c>
      <c r="J29" s="260">
        <f>IF($B$14=1,'Kinder Zuschuss'!AH11,0)+IF($B$14=2,'Kinder Zuschuss'!AI11,0)+IF($B$14=3,'Kinder Zuschuss'!AJ11,0)+IF($B$14=4,'Kinder Zuschuss'!AK11,0)+IF($B$14=5,'Kinder Zuschuss'!AL11,0)+IF($B$14=6,'Kinder Zuschuss'!AM11,0)+IF($B$14=7,'Kinder Zuschuss'!AN11,0)+IF($B$14=8,'Kinder Zuschuss'!AO11,0)+IF($B$14=9,'Kinder Zuschuss'!AP11,0)</f>
        <v>0</v>
      </c>
      <c r="K29" s="260">
        <f>IF($B$14=1,'Kinder Zuschuss'!AH12,0)+IF($B$14=2,'Kinder Zuschuss'!AI12,0)+IF($B$14=3,'Kinder Zuschuss'!AJ12,0)+IF($B$14=4,'Kinder Zuschuss'!AK12,0)+IF($B$14=5,'Kinder Zuschuss'!AL12,0)+IF($B$14=6,'Kinder Zuschuss'!AM12,0)+IF($B$14=7,'Kinder Zuschuss'!AN12,0)+IF($B$14=8,'Kinder Zuschuss'!AO12,0)+IF($B$14=9,'Kinder Zuschuss'!AP12,0)</f>
        <v>0</v>
      </c>
      <c r="L29" s="260">
        <f>IF($B$14=1,'Kinder Zuschuss'!AH13,0)+IF($B$14=2,'Kinder Zuschuss'!AI13,0)+IF($B$14=3,'Kinder Zuschuss'!AJ13,0)+IF($B$14=4,'Kinder Zuschuss'!AK13,0)+IF($B$14=5,'Kinder Zuschuss'!AL13,0)+IF($B$14=6,'Kinder Zuschuss'!AM13,0)+IF($B$14=7,'Kinder Zuschuss'!AN13,0)+IF($B$14=8,'Kinder Zuschuss'!AO13,0)+IF($B$14=9,'Kinder Zuschuss'!AP13,0)</f>
        <v>0</v>
      </c>
      <c r="M29" s="260">
        <f>SUM(D29:L29)</f>
        <v>0</v>
      </c>
    </row>
    <row r="30" spans="1:14" x14ac:dyDescent="0.2">
      <c r="A30" s="472" t="s">
        <v>225</v>
      </c>
      <c r="B30" s="472"/>
      <c r="C30" s="178"/>
      <c r="D30" s="467" t="str">
        <f>CONCATENATE("Daraus ergibt sich folgende Summe der Buchungszeitfaktoren: ",TEXT(B32,"#.##0,00"))</f>
        <v>Daraus ergibt sich folgende Summe der Buchungszeitfaktoren: 0,00</v>
      </c>
      <c r="E30" s="467"/>
      <c r="F30" s="467"/>
      <c r="G30" s="467"/>
      <c r="H30" s="467"/>
      <c r="I30" s="467"/>
      <c r="J30" s="467"/>
      <c r="K30" s="467"/>
      <c r="L30" s="467"/>
      <c r="M30" s="467"/>
      <c r="N30" s="140"/>
    </row>
    <row r="31" spans="1:14" x14ac:dyDescent="0.2">
      <c r="A31" t="s">
        <v>226</v>
      </c>
      <c r="B31" s="250">
        <v>0.5</v>
      </c>
      <c r="C31" s="178"/>
      <c r="D31" s="200"/>
      <c r="E31" s="200"/>
      <c r="F31" s="201"/>
      <c r="G31" s="201"/>
      <c r="H31" s="201"/>
      <c r="I31" s="201"/>
      <c r="J31" s="201"/>
      <c r="K31" s="202"/>
      <c r="L31" s="94"/>
      <c r="M31" s="94"/>
    </row>
    <row r="32" spans="1:14" x14ac:dyDescent="0.2">
      <c r="A32" s="473" t="s">
        <v>229</v>
      </c>
      <c r="B32" s="475">
        <f>VLOOKUP("Insg.",'Kinder Zuschuss'!AG17:AP17,Bescheid_Bundesmittel!B14+1)</f>
        <v>0</v>
      </c>
      <c r="C32" s="178"/>
      <c r="D32" s="464" t="str">
        <f>CONCATENATE("Bei einem Basiswert von ",Allgemeines!F9,"0 Euro und einem Ausbaufaktor von ",B31," ist ein Gesamtzuschuss zu erwarten in Höhe von")</f>
        <v>Bei einem Basiswert von 0 Euro und einem Ausbaufaktor von 0,5 ist ein Gesamtzuschuss zu erwarten in Höhe von</v>
      </c>
      <c r="E32" s="464"/>
      <c r="F32" s="464"/>
      <c r="G32" s="464"/>
      <c r="H32" s="464"/>
      <c r="I32" s="464"/>
      <c r="J32" s="464"/>
      <c r="K32" s="464"/>
      <c r="L32" s="464"/>
      <c r="M32" s="469">
        <f>B35</f>
        <v>0</v>
      </c>
      <c r="N32" s="471" t="s">
        <v>58</v>
      </c>
    </row>
    <row r="33" spans="1:14" x14ac:dyDescent="0.2">
      <c r="A33" s="474"/>
      <c r="B33" s="476"/>
      <c r="C33" s="178"/>
      <c r="D33" s="465"/>
      <c r="E33" s="465"/>
      <c r="F33" s="465"/>
      <c r="G33" s="465"/>
      <c r="H33" s="465"/>
      <c r="I33" s="465"/>
      <c r="J33" s="465"/>
      <c r="K33" s="465"/>
      <c r="L33" s="465"/>
      <c r="M33" s="470"/>
      <c r="N33" s="471"/>
    </row>
    <row r="34" spans="1:14" x14ac:dyDescent="0.2">
      <c r="A34" s="474"/>
      <c r="B34" s="476"/>
      <c r="C34" s="178"/>
      <c r="D34" s="428" t="s">
        <v>152</v>
      </c>
      <c r="E34" s="429"/>
      <c r="F34" s="429"/>
      <c r="G34" s="429"/>
      <c r="H34" s="429"/>
      <c r="I34" s="429"/>
      <c r="J34" s="429"/>
      <c r="K34" s="429"/>
      <c r="L34" s="429"/>
      <c r="M34" s="208">
        <f>M32*0.96</f>
        <v>0</v>
      </c>
      <c r="N34" s="261" t="s">
        <v>58</v>
      </c>
    </row>
    <row r="35" spans="1:14" x14ac:dyDescent="0.2">
      <c r="A35" t="s">
        <v>227</v>
      </c>
      <c r="B35" s="251">
        <f>ROUND(B32*Allgemeines!F9*B31,2)</f>
        <v>0</v>
      </c>
      <c r="C35" s="178"/>
      <c r="D35" s="203"/>
      <c r="E35" s="210" t="s">
        <v>174</v>
      </c>
      <c r="F35" s="167">
        <f>B39</f>
        <v>1</v>
      </c>
      <c r="G35" s="167" t="str">
        <f>IF(F35&lt;2,"Rate über","Raten über")</f>
        <v>Rate über</v>
      </c>
      <c r="H35" s="167"/>
      <c r="I35" s="211">
        <f>IF(B39&gt;0,B40,0)</f>
        <v>0.31</v>
      </c>
      <c r="J35" s="425" t="s">
        <v>179</v>
      </c>
      <c r="K35" s="425"/>
      <c r="L35" s="425"/>
      <c r="M35" s="204">
        <f>M32*0.96*I35</f>
        <v>0</v>
      </c>
      <c r="N35" s="209" t="s">
        <v>58</v>
      </c>
    </row>
    <row r="36" spans="1:14" x14ac:dyDescent="0.2">
      <c r="A36" s="72"/>
      <c r="C36" s="178"/>
      <c r="D36" s="205"/>
      <c r="E36" s="212" t="s">
        <v>175</v>
      </c>
      <c r="F36" s="206">
        <f>B41</f>
        <v>3</v>
      </c>
      <c r="G36" s="206" t="str">
        <f>IF(F36&lt;2,"Rate über","Raten über")</f>
        <v>Raten über</v>
      </c>
      <c r="H36" s="206"/>
      <c r="I36" s="213">
        <f>IF(B41&gt;0,B42,0)</f>
        <v>0.23</v>
      </c>
      <c r="J36" s="452" t="s">
        <v>179</v>
      </c>
      <c r="K36" s="452"/>
      <c r="L36" s="452"/>
      <c r="M36" s="207">
        <f>M32*0.96*I36</f>
        <v>0</v>
      </c>
      <c r="N36" s="167" t="s">
        <v>58</v>
      </c>
    </row>
    <row r="37" spans="1:14" x14ac:dyDescent="0.2">
      <c r="A37" s="72"/>
      <c r="C37" s="178"/>
      <c r="D37" s="167"/>
      <c r="E37" s="167"/>
      <c r="F37" s="167"/>
      <c r="G37" s="167"/>
      <c r="H37" s="167"/>
      <c r="I37" s="167"/>
      <c r="J37" s="167"/>
      <c r="K37" s="167"/>
      <c r="L37" s="167"/>
      <c r="M37" s="167"/>
      <c r="N37" s="261"/>
    </row>
    <row r="38" spans="1:14" ht="12.75" customHeight="1" x14ac:dyDescent="0.2">
      <c r="A38" s="72"/>
      <c r="C38" s="178"/>
      <c r="D38" s="423" t="s">
        <v>153</v>
      </c>
      <c r="E38" s="423"/>
      <c r="F38" s="423"/>
      <c r="G38" s="423"/>
      <c r="H38" s="423"/>
      <c r="I38" s="423"/>
      <c r="J38" s="423"/>
      <c r="K38" s="423"/>
      <c r="L38" s="423"/>
      <c r="M38" s="423"/>
    </row>
    <row r="39" spans="1:14" x14ac:dyDescent="0.2">
      <c r="A39" s="165" t="s">
        <v>176</v>
      </c>
      <c r="B39" s="148">
        <v>1</v>
      </c>
      <c r="C39" s="178"/>
      <c r="D39" s="423"/>
      <c r="E39" s="423"/>
      <c r="F39" s="423"/>
      <c r="G39" s="423"/>
      <c r="H39" s="423"/>
      <c r="I39" s="423"/>
      <c r="J39" s="423"/>
      <c r="K39" s="423"/>
      <c r="L39" s="423"/>
      <c r="M39" s="423"/>
      <c r="N39" s="94"/>
    </row>
    <row r="40" spans="1:14" x14ac:dyDescent="0.2">
      <c r="A40" s="197" t="s">
        <v>180</v>
      </c>
      <c r="B40" s="149">
        <v>0.31</v>
      </c>
      <c r="C40" s="178"/>
      <c r="D40" s="257"/>
      <c r="E40" s="257"/>
      <c r="F40" s="257"/>
      <c r="G40" s="257"/>
      <c r="H40" s="257"/>
      <c r="I40" s="257"/>
      <c r="J40" s="257"/>
      <c r="K40" s="257"/>
      <c r="L40" s="257"/>
      <c r="M40" s="257"/>
    </row>
    <row r="41" spans="1:14" ht="12.75" customHeight="1" x14ac:dyDescent="0.2">
      <c r="A41" s="197" t="s">
        <v>177</v>
      </c>
      <c r="B41" s="150">
        <v>3</v>
      </c>
      <c r="C41" s="177"/>
      <c r="D41" s="460" t="s">
        <v>232</v>
      </c>
      <c r="E41" s="460"/>
      <c r="F41" s="460"/>
      <c r="G41" s="460"/>
      <c r="H41" s="460"/>
      <c r="I41" s="460"/>
      <c r="J41" s="460"/>
      <c r="K41" s="460"/>
      <c r="L41" s="460"/>
      <c r="M41" s="460"/>
    </row>
    <row r="42" spans="1:14" x14ac:dyDescent="0.2">
      <c r="A42" s="197" t="s">
        <v>180</v>
      </c>
      <c r="B42" s="149">
        <v>0.23</v>
      </c>
      <c r="C42" s="177"/>
      <c r="D42" s="460"/>
      <c r="E42" s="460"/>
      <c r="F42" s="460"/>
      <c r="G42" s="460"/>
      <c r="H42" s="460"/>
      <c r="I42" s="460"/>
      <c r="J42" s="460"/>
      <c r="K42" s="460"/>
      <c r="L42" s="460"/>
      <c r="M42" s="460"/>
    </row>
    <row r="43" spans="1:14" x14ac:dyDescent="0.2">
      <c r="A43" s="197" t="s">
        <v>178</v>
      </c>
      <c r="B43" s="198">
        <f>(B39*B40)+(B41*B42)</f>
        <v>1</v>
      </c>
      <c r="C43" s="177"/>
      <c r="D43" s="460"/>
      <c r="E43" s="460"/>
      <c r="F43" s="460"/>
      <c r="G43" s="460"/>
      <c r="H43" s="460"/>
      <c r="I43" s="460"/>
      <c r="J43" s="460"/>
      <c r="K43" s="460"/>
      <c r="L43" s="460"/>
      <c r="M43" s="460"/>
    </row>
    <row r="44" spans="1:14" x14ac:dyDescent="0.2">
      <c r="A44" s="178"/>
      <c r="B44" s="178"/>
      <c r="C44" s="177"/>
      <c r="D44" s="257"/>
      <c r="E44" s="257"/>
      <c r="F44" s="257"/>
      <c r="G44" s="257"/>
      <c r="H44" s="257"/>
      <c r="I44" s="257"/>
      <c r="J44" s="257"/>
      <c r="K44" s="257"/>
      <c r="L44" s="257"/>
      <c r="M44" s="257"/>
    </row>
    <row r="45" spans="1:14" x14ac:dyDescent="0.2">
      <c r="A45" s="178"/>
      <c r="B45" s="178"/>
      <c r="C45" s="178"/>
      <c r="D45" s="209"/>
      <c r="E45" s="209"/>
      <c r="F45" s="209"/>
      <c r="G45" s="209"/>
      <c r="H45" s="209"/>
      <c r="I45" s="209"/>
      <c r="J45" s="209"/>
      <c r="K45" s="209"/>
      <c r="L45" s="209"/>
      <c r="M45" s="209"/>
      <c r="N45" s="257"/>
    </row>
    <row r="46" spans="1:14" x14ac:dyDescent="0.2">
      <c r="A46" s="178"/>
      <c r="B46" s="178"/>
      <c r="C46" s="178"/>
      <c r="D46" s="425" t="s">
        <v>59</v>
      </c>
      <c r="E46" s="425"/>
      <c r="F46" s="425"/>
      <c r="G46" s="167"/>
      <c r="H46" s="167"/>
      <c r="I46" s="167"/>
      <c r="J46" s="167"/>
      <c r="K46" s="167"/>
      <c r="L46" s="167"/>
      <c r="M46" s="167"/>
      <c r="N46" s="257"/>
    </row>
    <row r="47" spans="1:14" x14ac:dyDescent="0.2">
      <c r="A47" s="178"/>
      <c r="B47" s="178"/>
      <c r="C47" s="178"/>
      <c r="D47" s="167"/>
      <c r="E47" s="167"/>
      <c r="F47" s="167"/>
      <c r="G47" s="167"/>
      <c r="H47" s="167"/>
      <c r="I47" s="167"/>
      <c r="J47" s="167"/>
      <c r="K47" s="167"/>
      <c r="L47" s="167"/>
      <c r="M47" s="167"/>
      <c r="N47" s="257"/>
    </row>
    <row r="48" spans="1:14" x14ac:dyDescent="0.2">
      <c r="A48" s="178"/>
      <c r="B48" s="178"/>
      <c r="C48" s="178"/>
      <c r="D48" s="167"/>
      <c r="E48" s="167"/>
      <c r="F48" s="167"/>
      <c r="G48" s="167"/>
      <c r="H48" s="167"/>
      <c r="I48" s="167"/>
      <c r="J48" s="167"/>
      <c r="K48" s="167"/>
      <c r="L48" s="167"/>
      <c r="M48" s="167"/>
      <c r="N48" s="257"/>
    </row>
    <row r="49" spans="1:14" x14ac:dyDescent="0.2">
      <c r="A49" s="178"/>
      <c r="B49" s="178"/>
      <c r="C49" s="178"/>
      <c r="D49" s="167"/>
      <c r="E49" s="167"/>
      <c r="F49" s="167"/>
      <c r="G49" s="167"/>
      <c r="H49" s="167"/>
      <c r="I49" s="167"/>
      <c r="J49" s="167"/>
      <c r="K49" s="167"/>
      <c r="L49" s="167"/>
      <c r="M49" s="167"/>
      <c r="N49" s="257"/>
    </row>
    <row r="50" spans="1:14" x14ac:dyDescent="0.2">
      <c r="A50" s="178"/>
      <c r="B50" s="178"/>
      <c r="C50" s="178"/>
      <c r="D50" s="453" t="str">
        <f>B19</f>
        <v>[Unterschrift]</v>
      </c>
      <c r="E50" s="453"/>
      <c r="F50" s="453"/>
      <c r="G50" s="453"/>
      <c r="H50" s="453"/>
      <c r="I50" s="453"/>
      <c r="J50" s="453"/>
      <c r="K50" s="453"/>
      <c r="L50" s="214" t="s">
        <v>127</v>
      </c>
      <c r="M50" s="215">
        <f>Anleitung!C1</f>
        <v>41596</v>
      </c>
      <c r="N50" s="258"/>
    </row>
    <row r="51" spans="1:14" x14ac:dyDescent="0.2">
      <c r="A51" s="178"/>
      <c r="B51" s="178"/>
      <c r="C51" s="178"/>
      <c r="N51" s="258"/>
    </row>
    <row r="52" spans="1:14" x14ac:dyDescent="0.2">
      <c r="A52" s="178"/>
      <c r="B52" s="178"/>
      <c r="C52" s="178"/>
      <c r="D52" s="468" t="s">
        <v>219</v>
      </c>
      <c r="E52" s="468"/>
      <c r="F52" s="468"/>
      <c r="G52" s="468"/>
      <c r="H52" s="468"/>
      <c r="I52" s="468"/>
      <c r="J52" s="468"/>
      <c r="K52" s="468"/>
      <c r="L52"/>
      <c r="M52"/>
      <c r="N52" s="258"/>
    </row>
    <row r="53" spans="1:14" x14ac:dyDescent="0.2">
      <c r="A53" s="178"/>
      <c r="B53" s="178"/>
      <c r="C53" s="178"/>
      <c r="D53"/>
      <c r="E53"/>
      <c r="F53"/>
      <c r="G53"/>
      <c r="H53"/>
      <c r="I53"/>
      <c r="J53"/>
      <c r="K53" s="248"/>
      <c r="L53"/>
      <c r="M53"/>
      <c r="N53" s="209"/>
    </row>
    <row r="54" spans="1:14" x14ac:dyDescent="0.2">
      <c r="A54" s="178"/>
      <c r="B54" s="178"/>
      <c r="C54" s="178"/>
      <c r="D54" s="392" t="s">
        <v>222</v>
      </c>
      <c r="E54" s="392"/>
      <c r="F54" s="392"/>
      <c r="G54" s="392"/>
      <c r="H54" s="392"/>
      <c r="I54" s="392"/>
      <c r="J54"/>
      <c r="K54" t="str">
        <f>B15</f>
        <v>[Name Kommune]</v>
      </c>
      <c r="L54"/>
      <c r="M54"/>
      <c r="N54" s="167"/>
    </row>
    <row r="55" spans="1:14" x14ac:dyDescent="0.2">
      <c r="A55" s="178"/>
      <c r="B55" s="178"/>
      <c r="C55" s="178"/>
      <c r="D55" s="392"/>
      <c r="E55" s="392"/>
      <c r="F55" s="392"/>
      <c r="G55" s="392"/>
      <c r="H55" s="392"/>
      <c r="I55" s="392"/>
      <c r="J55"/>
      <c r="K55" s="248"/>
      <c r="L55"/>
      <c r="M55"/>
      <c r="N55" s="167"/>
    </row>
    <row r="56" spans="1:14" ht="46.5" customHeight="1" x14ac:dyDescent="0.2">
      <c r="A56" s="178"/>
      <c r="B56" s="178"/>
      <c r="C56" s="178"/>
      <c r="D56" s="384" t="str">
        <f>D17</f>
        <v xml:space="preserve">Abschlag für Betriebskostenförderung nach der Richtlinie zur Förderung der Betriebskosten von Plätzen für Kinder unter drei Jahren in Kindertageseinrichtungen und in Tagespflege vom 28. Oktober 2009 (Bundesmittel); 
 Abrechnungsmonate , Stichtag </v>
      </c>
      <c r="E56" s="384"/>
      <c r="F56" s="384"/>
      <c r="G56" s="384"/>
      <c r="H56" s="384"/>
      <c r="I56" s="384"/>
      <c r="J56" s="384"/>
      <c r="K56" s="384"/>
      <c r="L56" s="384"/>
      <c r="M56" s="384"/>
      <c r="N56" s="384"/>
    </row>
    <row r="57" spans="1:14" x14ac:dyDescent="0.2">
      <c r="A57" s="178"/>
      <c r="B57" s="178"/>
      <c r="C57" s="178"/>
      <c r="D57" s="256"/>
      <c r="E57" s="256"/>
      <c r="F57" s="256"/>
      <c r="G57" s="256"/>
      <c r="H57" s="256"/>
      <c r="I57" s="256"/>
      <c r="J57" s="256"/>
      <c r="K57" s="256"/>
      <c r="L57" s="256"/>
      <c r="M57" s="256"/>
      <c r="N57" s="167"/>
    </row>
    <row r="58" spans="1:14" x14ac:dyDescent="0.2">
      <c r="A58" s="178"/>
      <c r="B58" s="178"/>
      <c r="C58" s="178"/>
      <c r="D58"/>
      <c r="E58"/>
      <c r="F58"/>
      <c r="G58"/>
      <c r="H58"/>
      <c r="I58"/>
      <c r="J58"/>
      <c r="K58"/>
      <c r="L58"/>
      <c r="M58"/>
      <c r="N58" s="216"/>
    </row>
    <row r="59" spans="1:14" x14ac:dyDescent="0.2">
      <c r="A59" s="178"/>
      <c r="B59" s="178"/>
      <c r="C59" s="178"/>
      <c r="D59"/>
      <c r="E59"/>
      <c r="F59"/>
      <c r="G59"/>
      <c r="H59"/>
      <c r="I59"/>
      <c r="J59"/>
      <c r="K59"/>
      <c r="L59"/>
      <c r="M59"/>
    </row>
    <row r="60" spans="1:14" ht="50.25" customHeight="1" x14ac:dyDescent="0.2">
      <c r="A60" s="178"/>
      <c r="B60" s="178"/>
      <c r="D60"/>
      <c r="E60" s="249" t="str">
        <f>IF(F61="","","1.")</f>
        <v/>
      </c>
      <c r="F60" s="422"/>
      <c r="G60" s="422"/>
      <c r="H60" s="422"/>
      <c r="I60" s="422"/>
      <c r="J60" s="422"/>
      <c r="K60" s="422"/>
      <c r="L60" s="422"/>
      <c r="M60" s="422"/>
      <c r="N60"/>
    </row>
    <row r="61" spans="1:14" ht="50.25" customHeight="1" x14ac:dyDescent="0.2">
      <c r="A61" s="178"/>
      <c r="B61" s="178"/>
      <c r="D61"/>
      <c r="E61" s="249" t="str">
        <f>IF(F61="","","2.")</f>
        <v/>
      </c>
      <c r="F61" s="422"/>
      <c r="G61" s="422"/>
      <c r="H61" s="422"/>
      <c r="I61" s="422"/>
      <c r="J61" s="422"/>
      <c r="K61" s="422"/>
      <c r="L61" s="422"/>
      <c r="M61" s="422"/>
      <c r="N61"/>
    </row>
    <row r="62" spans="1:14" ht="50.25" customHeight="1" x14ac:dyDescent="0.2">
      <c r="A62" s="178"/>
      <c r="B62" s="178"/>
      <c r="D62"/>
      <c r="E62" s="249" t="str">
        <f>IF(F62="","","3.")</f>
        <v/>
      </c>
      <c r="F62" s="422"/>
      <c r="G62" s="422"/>
      <c r="H62" s="422"/>
      <c r="I62" s="422"/>
      <c r="J62" s="422"/>
      <c r="K62" s="422"/>
      <c r="L62" s="422"/>
      <c r="M62" s="422"/>
      <c r="N62"/>
    </row>
    <row r="63" spans="1:14" ht="50.25" customHeight="1" x14ac:dyDescent="0.2">
      <c r="A63" s="178"/>
      <c r="B63" s="178"/>
      <c r="D63"/>
      <c r="E63" s="249" t="str">
        <f>IF(F63="","","4.")</f>
        <v/>
      </c>
      <c r="F63" s="422"/>
      <c r="G63" s="422"/>
      <c r="H63" s="422"/>
      <c r="I63" s="422"/>
      <c r="J63" s="422"/>
      <c r="K63" s="422"/>
      <c r="L63" s="422"/>
      <c r="M63" s="422"/>
      <c r="N63"/>
    </row>
    <row r="64" spans="1:14" ht="12.75" customHeight="1" x14ac:dyDescent="0.2">
      <c r="D64"/>
      <c r="E64"/>
      <c r="F64"/>
      <c r="G64"/>
      <c r="H64"/>
      <c r="I64"/>
      <c r="J64"/>
      <c r="K64"/>
      <c r="L64"/>
      <c r="M64"/>
      <c r="N64" s="256"/>
    </row>
    <row r="65" spans="4:14" x14ac:dyDescent="0.2">
      <c r="D65"/>
      <c r="E65"/>
      <c r="F65"/>
      <c r="G65"/>
      <c r="H65"/>
      <c r="I65"/>
      <c r="J65"/>
      <c r="K65"/>
      <c r="L65"/>
      <c r="M65"/>
      <c r="N65" s="256"/>
    </row>
    <row r="66" spans="4:14" x14ac:dyDescent="0.2">
      <c r="D66"/>
      <c r="E66"/>
      <c r="F66"/>
      <c r="G66"/>
      <c r="H66"/>
      <c r="I66"/>
      <c r="J66"/>
      <c r="K66"/>
      <c r="L66"/>
      <c r="M66"/>
      <c r="N66"/>
    </row>
    <row r="67" spans="4:14" x14ac:dyDescent="0.2">
      <c r="D67"/>
      <c r="E67"/>
      <c r="F67"/>
      <c r="G67"/>
      <c r="H67"/>
      <c r="I67"/>
      <c r="J67"/>
      <c r="K67"/>
      <c r="L67"/>
      <c r="M67"/>
      <c r="N67"/>
    </row>
    <row r="68" spans="4:14" x14ac:dyDescent="0.2">
      <c r="N68"/>
    </row>
    <row r="69" spans="4:14" x14ac:dyDescent="0.2">
      <c r="N69"/>
    </row>
    <row r="70" spans="4:14" x14ac:dyDescent="0.2">
      <c r="N70"/>
    </row>
    <row r="71" spans="4:14" x14ac:dyDescent="0.2">
      <c r="N71"/>
    </row>
    <row r="72" spans="4:14" x14ac:dyDescent="0.2">
      <c r="N72"/>
    </row>
    <row r="73" spans="4:14" x14ac:dyDescent="0.2">
      <c r="N73"/>
    </row>
    <row r="74" spans="4:14" x14ac:dyDescent="0.2">
      <c r="N74"/>
    </row>
    <row r="75" spans="4:14" x14ac:dyDescent="0.2">
      <c r="N75"/>
    </row>
  </sheetData>
  <sheetProtection password="9FF7" sheet="1"/>
  <mergeCells count="44">
    <mergeCell ref="A13:B13"/>
    <mergeCell ref="A27:B29"/>
    <mergeCell ref="A30:B30"/>
    <mergeCell ref="D38:M39"/>
    <mergeCell ref="A32:A34"/>
    <mergeCell ref="B32:B34"/>
    <mergeCell ref="J36:L36"/>
    <mergeCell ref="D34:L34"/>
    <mergeCell ref="J35:L35"/>
    <mergeCell ref="K8:N8"/>
    <mergeCell ref="D9:I10"/>
    <mergeCell ref="K9:N9"/>
    <mergeCell ref="A1:B1"/>
    <mergeCell ref="K1:N2"/>
    <mergeCell ref="K3:N3"/>
    <mergeCell ref="K4:N4"/>
    <mergeCell ref="K6:N6"/>
    <mergeCell ref="K10:N10"/>
    <mergeCell ref="D11:I11"/>
    <mergeCell ref="K11:N12"/>
    <mergeCell ref="D12:I12"/>
    <mergeCell ref="K13:N13"/>
    <mergeCell ref="D21:M21"/>
    <mergeCell ref="D13:I13"/>
    <mergeCell ref="D41:M43"/>
    <mergeCell ref="K14:M16"/>
    <mergeCell ref="D17:M19"/>
    <mergeCell ref="E14:I14"/>
    <mergeCell ref="D32:L33"/>
    <mergeCell ref="D23:N25"/>
    <mergeCell ref="D27:M27"/>
    <mergeCell ref="D30:M30"/>
    <mergeCell ref="M32:M33"/>
    <mergeCell ref="N32:N33"/>
    <mergeCell ref="F63:M63"/>
    <mergeCell ref="F60:M60"/>
    <mergeCell ref="F61:M61"/>
    <mergeCell ref="F62:M62"/>
    <mergeCell ref="D46:F46"/>
    <mergeCell ref="D56:N56"/>
    <mergeCell ref="D54:I54"/>
    <mergeCell ref="D52:K52"/>
    <mergeCell ref="D55:I55"/>
    <mergeCell ref="D50:K50"/>
  </mergeCells>
  <phoneticPr fontId="8" type="noConversion"/>
  <conditionalFormatting sqref="A27:B29 A40:B43">
    <cfRule type="cellIs" dxfId="2" priority="1" stopIfTrue="1" operator="equal">
      <formula>"Bitte Antragsangaben in dieser Datei korrigieren und Begründung auf getrenntem Blatt beifügen."</formula>
    </cfRule>
  </conditionalFormatting>
  <conditionalFormatting sqref="A30:B30">
    <cfRule type="cellIs" dxfId="1" priority="3" stopIfTrue="1" operator="equal">
      <formula>"Kontrollsumme ungleich 100%"</formula>
    </cfRule>
  </conditionalFormatting>
  <conditionalFormatting sqref="E29:M29 D29:D30">
    <cfRule type="cellIs" dxfId="0" priority="2" stopIfTrue="1" operator="equal">
      <formula>0</formula>
    </cfRule>
  </conditionalFormatting>
  <dataValidations count="2">
    <dataValidation type="whole" allowBlank="1" showInputMessage="1" showErrorMessage="1" errorTitle="Stopp" error="Bitte geben Sie die laufende Nummer der jeweiligen Kommune ein" sqref="B14" xr:uid="{00000000-0002-0000-0600-000000000000}">
      <formula1>1</formula1>
      <formula2>9</formula2>
    </dataValidation>
    <dataValidation showInputMessage="1" showErrorMessage="1" errorTitle="Abweichung vom Antrag?" error="Bitte 'ja' oder 'nein' eingeben." sqref="B25" xr:uid="{00000000-0002-0000-0600-000001000000}"/>
  </dataValidations>
  <pageMargins left="0.78740157499999996" right="0.78740157499999996" top="0.984251969" bottom="0.984251969" header="0.4921259845" footer="0.4921259845"/>
  <pageSetup paperSize="9" scale="89" orientation="portrait" r:id="rId1"/>
  <headerFooter alignWithMargins="0"/>
  <rowBreaks count="1" manualBreakCount="1">
    <brk id="50" min="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M33"/>
  <sheetViews>
    <sheetView showGridLines="0" workbookViewId="0">
      <selection activeCell="C27" sqref="C27"/>
    </sheetView>
  </sheetViews>
  <sheetFormatPr baseColWidth="10" defaultRowHeight="12.75" x14ac:dyDescent="0.2"/>
  <cols>
    <col min="2" max="2" width="8.28515625" customWidth="1"/>
    <col min="3" max="3" width="16.42578125" customWidth="1"/>
    <col min="4" max="4" width="2.28515625" customWidth="1"/>
    <col min="5" max="5" width="10.7109375" customWidth="1"/>
    <col min="6" max="6" width="2.28515625" customWidth="1"/>
    <col min="7" max="7" width="10.7109375" customWidth="1"/>
    <col min="8" max="8" width="3" bestFit="1" customWidth="1"/>
    <col min="9" max="9" width="10.7109375" customWidth="1"/>
    <col min="10" max="10" width="2.28515625" customWidth="1"/>
    <col min="11" max="11" width="10.7109375" customWidth="1"/>
    <col min="12" max="12" width="3.7109375" bestFit="1" customWidth="1"/>
  </cols>
  <sheetData>
    <row r="1" spans="1:13" ht="15.75" x14ac:dyDescent="0.25">
      <c r="A1" s="25" t="s">
        <v>16</v>
      </c>
      <c r="B1" s="26"/>
      <c r="C1" s="26"/>
      <c r="D1" s="26"/>
      <c r="E1" s="26"/>
      <c r="F1" s="26"/>
      <c r="G1" s="26"/>
      <c r="H1" s="26"/>
      <c r="I1" s="26"/>
      <c r="J1" s="26"/>
      <c r="K1" s="26"/>
      <c r="L1" s="26"/>
    </row>
    <row r="2" spans="1:13" x14ac:dyDescent="0.2">
      <c r="A2" s="41" t="s">
        <v>20</v>
      </c>
      <c r="B2" s="28">
        <f>Allgemeines!F9</f>
        <v>0</v>
      </c>
      <c r="C2" s="26" t="s">
        <v>0</v>
      </c>
      <c r="D2" s="27"/>
      <c r="F2" s="27"/>
      <c r="G2" s="141" t="s">
        <v>165</v>
      </c>
      <c r="H2" s="27"/>
      <c r="I2" s="26"/>
      <c r="J2" s="27"/>
      <c r="K2" s="26"/>
      <c r="L2" s="26"/>
    </row>
    <row r="3" spans="1:13" x14ac:dyDescent="0.2">
      <c r="A3" s="26"/>
      <c r="B3" s="27"/>
      <c r="C3" s="27"/>
      <c r="D3" s="27"/>
      <c r="E3" s="26"/>
      <c r="F3" s="27"/>
      <c r="G3" s="27"/>
      <c r="H3" s="27"/>
      <c r="I3" s="26"/>
      <c r="J3" s="27"/>
      <c r="K3" s="26"/>
      <c r="L3" s="26"/>
    </row>
    <row r="4" spans="1:13" ht="25.5" x14ac:dyDescent="0.2">
      <c r="A4" s="29"/>
      <c r="B4" s="30"/>
      <c r="C4" s="144" t="s">
        <v>201</v>
      </c>
      <c r="D4" s="32"/>
      <c r="E4" s="31" t="s">
        <v>1</v>
      </c>
      <c r="F4" s="32"/>
      <c r="G4" s="31" t="s">
        <v>2</v>
      </c>
      <c r="H4" s="32"/>
      <c r="I4" s="144" t="s">
        <v>170</v>
      </c>
      <c r="J4" s="32"/>
      <c r="K4" s="31" t="s">
        <v>3</v>
      </c>
      <c r="L4" s="32"/>
    </row>
    <row r="5" spans="1:13" x14ac:dyDescent="0.2">
      <c r="A5" s="33"/>
      <c r="B5" s="34" t="s">
        <v>13</v>
      </c>
      <c r="C5" s="35">
        <v>1</v>
      </c>
      <c r="D5" s="36"/>
      <c r="E5" s="35">
        <v>1.2</v>
      </c>
      <c r="F5" s="36"/>
      <c r="G5" s="35">
        <v>1.3</v>
      </c>
      <c r="H5" s="36"/>
      <c r="I5" s="35">
        <v>2</v>
      </c>
      <c r="J5" s="36"/>
      <c r="K5" s="35">
        <f>Allgemeines!F11</f>
        <v>4.5</v>
      </c>
      <c r="L5" s="36"/>
      <c r="M5" s="58"/>
    </row>
    <row r="6" spans="1:13" x14ac:dyDescent="0.2">
      <c r="A6" s="37" t="s">
        <v>4</v>
      </c>
      <c r="B6" s="35">
        <v>0.5</v>
      </c>
      <c r="C6" s="38">
        <f>ROUND($B$2*$B6*C$5,2)</f>
        <v>0</v>
      </c>
      <c r="D6" s="39" t="s">
        <v>14</v>
      </c>
      <c r="E6" s="38">
        <f t="shared" ref="E6:E14" si="0">ROUND($B$2*$B6*E$5,2)</f>
        <v>0</v>
      </c>
      <c r="F6" s="39"/>
      <c r="G6" s="35">
        <f t="shared" ref="G6:G14" si="1">ROUND($B$2*$B6*G$5,2)</f>
        <v>0</v>
      </c>
      <c r="H6" s="39" t="s">
        <v>15</v>
      </c>
      <c r="I6" s="38">
        <f t="shared" ref="I6:I14" si="2">ROUND($B$2*$B6*I$5,2)</f>
        <v>0</v>
      </c>
      <c r="J6" s="39"/>
      <c r="K6" s="38">
        <f t="shared" ref="K6:K14" si="3">ROUND($B$2*$B6*K$5,2)</f>
        <v>0</v>
      </c>
      <c r="L6" s="39" t="s">
        <v>161</v>
      </c>
    </row>
    <row r="7" spans="1:13" x14ac:dyDescent="0.2">
      <c r="A7" s="37" t="s">
        <v>5</v>
      </c>
      <c r="B7" s="35">
        <v>0.75</v>
      </c>
      <c r="C7" s="38">
        <f>ROUND($B$2*$B7*C$5,2)</f>
        <v>0</v>
      </c>
      <c r="D7" s="39" t="s">
        <v>14</v>
      </c>
      <c r="E7" s="38">
        <f t="shared" si="0"/>
        <v>0</v>
      </c>
      <c r="F7" s="39"/>
      <c r="G7" s="38">
        <f t="shared" si="1"/>
        <v>0</v>
      </c>
      <c r="H7" s="39" t="s">
        <v>15</v>
      </c>
      <c r="I7" s="38">
        <f t="shared" si="2"/>
        <v>0</v>
      </c>
      <c r="J7" s="39"/>
      <c r="K7" s="38">
        <f t="shared" si="3"/>
        <v>0</v>
      </c>
      <c r="L7" s="39" t="s">
        <v>161</v>
      </c>
    </row>
    <row r="8" spans="1:13" x14ac:dyDescent="0.2">
      <c r="A8" s="37" t="s">
        <v>6</v>
      </c>
      <c r="B8" s="35">
        <v>1</v>
      </c>
      <c r="C8" s="40">
        <f>$B$2*$B8*C$5</f>
        <v>0</v>
      </c>
      <c r="D8" s="39"/>
      <c r="E8" s="38">
        <f t="shared" si="0"/>
        <v>0</v>
      </c>
      <c r="F8" s="39"/>
      <c r="G8" s="38">
        <f t="shared" si="1"/>
        <v>0</v>
      </c>
      <c r="H8" s="39"/>
      <c r="I8" s="38">
        <f t="shared" si="2"/>
        <v>0</v>
      </c>
      <c r="J8" s="39"/>
      <c r="K8" s="38">
        <f t="shared" si="3"/>
        <v>0</v>
      </c>
      <c r="L8" s="39"/>
    </row>
    <row r="9" spans="1:13" x14ac:dyDescent="0.2">
      <c r="A9" s="37" t="s">
        <v>7</v>
      </c>
      <c r="B9" s="35">
        <v>1.25</v>
      </c>
      <c r="C9" s="38">
        <f t="shared" ref="C9:C14" si="4">ROUND($B$2*$B9*C$5,2)</f>
        <v>0</v>
      </c>
      <c r="D9" s="39"/>
      <c r="E9" s="38">
        <f t="shared" si="0"/>
        <v>0</v>
      </c>
      <c r="F9" s="39"/>
      <c r="G9" s="38">
        <f t="shared" si="1"/>
        <v>0</v>
      </c>
      <c r="H9" s="39"/>
      <c r="I9" s="38">
        <f t="shared" si="2"/>
        <v>0</v>
      </c>
      <c r="J9" s="39"/>
      <c r="K9" s="38">
        <f t="shared" si="3"/>
        <v>0</v>
      </c>
      <c r="L9" s="39"/>
    </row>
    <row r="10" spans="1:13" x14ac:dyDescent="0.2">
      <c r="A10" s="37" t="s">
        <v>8</v>
      </c>
      <c r="B10" s="35">
        <v>1.5</v>
      </c>
      <c r="C10" s="38">
        <f t="shared" si="4"/>
        <v>0</v>
      </c>
      <c r="D10" s="39"/>
      <c r="E10" s="38">
        <f t="shared" si="0"/>
        <v>0</v>
      </c>
      <c r="F10" s="39"/>
      <c r="G10" s="38">
        <f t="shared" si="1"/>
        <v>0</v>
      </c>
      <c r="H10" s="39"/>
      <c r="I10" s="38">
        <f t="shared" si="2"/>
        <v>0</v>
      </c>
      <c r="J10" s="39"/>
      <c r="K10" s="38">
        <f t="shared" si="3"/>
        <v>0</v>
      </c>
      <c r="L10" s="39"/>
    </row>
    <row r="11" spans="1:13" x14ac:dyDescent="0.2">
      <c r="A11" s="37" t="s">
        <v>9</v>
      </c>
      <c r="B11" s="35">
        <v>1.75</v>
      </c>
      <c r="C11" s="38">
        <f t="shared" si="4"/>
        <v>0</v>
      </c>
      <c r="D11" s="39"/>
      <c r="E11" s="38">
        <f t="shared" si="0"/>
        <v>0</v>
      </c>
      <c r="F11" s="39"/>
      <c r="G11" s="38">
        <f t="shared" si="1"/>
        <v>0</v>
      </c>
      <c r="H11" s="39"/>
      <c r="I11" s="38">
        <f t="shared" si="2"/>
        <v>0</v>
      </c>
      <c r="J11" s="39"/>
      <c r="K11" s="38">
        <f t="shared" si="3"/>
        <v>0</v>
      </c>
      <c r="L11" s="39"/>
    </row>
    <row r="12" spans="1:13" x14ac:dyDescent="0.2">
      <c r="A12" s="37" t="s">
        <v>10</v>
      </c>
      <c r="B12" s="35">
        <v>2</v>
      </c>
      <c r="C12" s="38">
        <f t="shared" si="4"/>
        <v>0</v>
      </c>
      <c r="D12" s="39"/>
      <c r="E12" s="38">
        <f t="shared" si="0"/>
        <v>0</v>
      </c>
      <c r="F12" s="39"/>
      <c r="G12" s="38">
        <f t="shared" si="1"/>
        <v>0</v>
      </c>
      <c r="H12" s="39"/>
      <c r="I12" s="38">
        <f t="shared" si="2"/>
        <v>0</v>
      </c>
      <c r="J12" s="39"/>
      <c r="K12" s="38">
        <f t="shared" si="3"/>
        <v>0</v>
      </c>
      <c r="L12" s="39"/>
    </row>
    <row r="13" spans="1:13" x14ac:dyDescent="0.2">
      <c r="A13" s="37" t="s">
        <v>11</v>
      </c>
      <c r="B13" s="35">
        <v>2.25</v>
      </c>
      <c r="C13" s="38">
        <f t="shared" si="4"/>
        <v>0</v>
      </c>
      <c r="D13" s="39"/>
      <c r="E13" s="38">
        <f t="shared" si="0"/>
        <v>0</v>
      </c>
      <c r="F13" s="39"/>
      <c r="G13" s="38">
        <f t="shared" si="1"/>
        <v>0</v>
      </c>
      <c r="H13" s="39"/>
      <c r="I13" s="38">
        <f t="shared" si="2"/>
        <v>0</v>
      </c>
      <c r="J13" s="39"/>
      <c r="K13" s="38">
        <f t="shared" si="3"/>
        <v>0</v>
      </c>
      <c r="L13" s="39"/>
    </row>
    <row r="14" spans="1:13" x14ac:dyDescent="0.2">
      <c r="A14" s="37" t="s">
        <v>12</v>
      </c>
      <c r="B14" s="35">
        <v>2.5</v>
      </c>
      <c r="C14" s="38">
        <f t="shared" si="4"/>
        <v>0</v>
      </c>
      <c r="D14" s="39"/>
      <c r="E14" s="38">
        <f t="shared" si="0"/>
        <v>0</v>
      </c>
      <c r="F14" s="39"/>
      <c r="G14" s="38">
        <f t="shared" si="1"/>
        <v>0</v>
      </c>
      <c r="H14" s="39"/>
      <c r="I14" s="38">
        <f t="shared" si="2"/>
        <v>0</v>
      </c>
      <c r="J14" s="39"/>
      <c r="K14" s="38">
        <f t="shared" si="3"/>
        <v>0</v>
      </c>
      <c r="L14" s="39"/>
    </row>
    <row r="16" spans="1:13" x14ac:dyDescent="0.2">
      <c r="A16" t="s">
        <v>164</v>
      </c>
    </row>
    <row r="17" spans="1:12" x14ac:dyDescent="0.2">
      <c r="A17" t="s">
        <v>162</v>
      </c>
    </row>
    <row r="18" spans="1:12" x14ac:dyDescent="0.2">
      <c r="A18" t="s">
        <v>163</v>
      </c>
    </row>
    <row r="20" spans="1:12" ht="15.75" x14ac:dyDescent="0.25">
      <c r="A20" s="25" t="s">
        <v>234</v>
      </c>
      <c r="B20" s="26"/>
      <c r="C20" s="26"/>
      <c r="D20" s="26"/>
      <c r="E20" s="26"/>
      <c r="F20" s="26"/>
      <c r="G20" s="26"/>
      <c r="H20" s="26"/>
      <c r="I20" s="26"/>
      <c r="J20" s="26"/>
      <c r="K20" s="26"/>
      <c r="L20" s="26"/>
    </row>
    <row r="21" spans="1:12" x14ac:dyDescent="0.2">
      <c r="A21" s="41" t="s">
        <v>20</v>
      </c>
      <c r="B21" s="28">
        <f>Allgemeines!F10</f>
        <v>0</v>
      </c>
      <c r="C21" s="26" t="s">
        <v>0</v>
      </c>
      <c r="D21" s="27"/>
      <c r="F21" s="27"/>
      <c r="G21" s="141" t="s">
        <v>236</v>
      </c>
      <c r="H21" s="27"/>
      <c r="I21" s="26"/>
      <c r="J21" s="27"/>
      <c r="K21" s="26"/>
      <c r="L21" s="26"/>
    </row>
    <row r="22" spans="1:12" x14ac:dyDescent="0.2">
      <c r="A22" s="26"/>
      <c r="B22" s="27"/>
      <c r="C22" s="27"/>
      <c r="D22" s="27"/>
      <c r="E22" s="26"/>
      <c r="F22" s="27"/>
      <c r="G22" s="27"/>
      <c r="H22" s="27"/>
      <c r="I22" s="26"/>
      <c r="J22" s="27"/>
      <c r="K22" s="26"/>
      <c r="L22" s="26"/>
    </row>
    <row r="23" spans="1:12" ht="25.5" x14ac:dyDescent="0.2">
      <c r="A23" s="29"/>
      <c r="B23" s="30"/>
      <c r="C23" s="144" t="s">
        <v>201</v>
      </c>
      <c r="D23" s="32"/>
      <c r="E23" s="31" t="s">
        <v>1</v>
      </c>
      <c r="F23" s="32"/>
      <c r="G23" s="31" t="s">
        <v>2</v>
      </c>
      <c r="H23" s="32"/>
      <c r="I23" s="144" t="s">
        <v>170</v>
      </c>
      <c r="J23" s="32"/>
      <c r="K23" s="31" t="s">
        <v>3</v>
      </c>
      <c r="L23" s="32"/>
    </row>
    <row r="24" spans="1:12" x14ac:dyDescent="0.2">
      <c r="A24" s="33"/>
      <c r="B24" s="34" t="s">
        <v>13</v>
      </c>
      <c r="C24" s="35">
        <v>1</v>
      </c>
      <c r="D24" s="36"/>
      <c r="E24" s="35">
        <v>1.2</v>
      </c>
      <c r="F24" s="36"/>
      <c r="G24" s="35">
        <v>1.3</v>
      </c>
      <c r="H24" s="36"/>
      <c r="I24" s="35">
        <v>2</v>
      </c>
      <c r="J24" s="36"/>
      <c r="K24" s="35">
        <f>Allgemeines!F11</f>
        <v>4.5</v>
      </c>
      <c r="L24" s="36"/>
    </row>
    <row r="25" spans="1:12" x14ac:dyDescent="0.2">
      <c r="A25" s="37" t="s">
        <v>4</v>
      </c>
      <c r="B25" s="35">
        <v>0.5</v>
      </c>
      <c r="C25" s="38">
        <f>ROUND($B$21*$B25*C$24,2)</f>
        <v>0</v>
      </c>
      <c r="D25" s="39" t="s">
        <v>14</v>
      </c>
      <c r="E25" s="38">
        <f t="shared" ref="E25:E33" si="5">ROUND($B$21*$B25*E$24,2)</f>
        <v>0</v>
      </c>
      <c r="F25" s="39"/>
      <c r="G25" s="35">
        <f t="shared" ref="G25:G33" si="6">ROUND($B$21*$B25*G$24,2)</f>
        <v>0</v>
      </c>
      <c r="H25" s="39" t="s">
        <v>15</v>
      </c>
      <c r="I25" s="38">
        <f t="shared" ref="I25:I33" si="7">ROUND($B$21*$B25*I$24,2)</f>
        <v>0</v>
      </c>
      <c r="J25" s="39"/>
      <c r="K25" s="38">
        <f t="shared" ref="K25:K33" si="8">ROUND($B$21*$B25*K$24,2)</f>
        <v>0</v>
      </c>
      <c r="L25" s="39" t="s">
        <v>161</v>
      </c>
    </row>
    <row r="26" spans="1:12" x14ac:dyDescent="0.2">
      <c r="A26" s="37" t="s">
        <v>5</v>
      </c>
      <c r="B26" s="35">
        <v>0.75</v>
      </c>
      <c r="C26" s="38">
        <f>ROUND($B$21*$B26*C$24,2)</f>
        <v>0</v>
      </c>
      <c r="D26" s="39" t="s">
        <v>14</v>
      </c>
      <c r="E26" s="38">
        <f t="shared" si="5"/>
        <v>0</v>
      </c>
      <c r="F26" s="39"/>
      <c r="G26" s="38">
        <f t="shared" si="6"/>
        <v>0</v>
      </c>
      <c r="H26" s="39" t="s">
        <v>15</v>
      </c>
      <c r="I26" s="38">
        <f t="shared" si="7"/>
        <v>0</v>
      </c>
      <c r="J26" s="39"/>
      <c r="K26" s="38">
        <f t="shared" si="8"/>
        <v>0</v>
      </c>
      <c r="L26" s="39" t="s">
        <v>161</v>
      </c>
    </row>
    <row r="27" spans="1:12" x14ac:dyDescent="0.2">
      <c r="A27" s="37" t="s">
        <v>6</v>
      </c>
      <c r="B27" s="35">
        <v>1</v>
      </c>
      <c r="C27" s="40">
        <f t="shared" ref="C27:C33" si="9">ROUND($B$21*$B27*C$24,2)</f>
        <v>0</v>
      </c>
      <c r="D27" s="39"/>
      <c r="E27" s="38">
        <f t="shared" si="5"/>
        <v>0</v>
      </c>
      <c r="F27" s="39"/>
      <c r="G27" s="38">
        <f t="shared" si="6"/>
        <v>0</v>
      </c>
      <c r="H27" s="39"/>
      <c r="I27" s="38">
        <f t="shared" si="7"/>
        <v>0</v>
      </c>
      <c r="J27" s="39"/>
      <c r="K27" s="38">
        <f t="shared" si="8"/>
        <v>0</v>
      </c>
      <c r="L27" s="39"/>
    </row>
    <row r="28" spans="1:12" x14ac:dyDescent="0.2">
      <c r="A28" s="37" t="s">
        <v>7</v>
      </c>
      <c r="B28" s="35">
        <v>1.25</v>
      </c>
      <c r="C28" s="38">
        <f t="shared" si="9"/>
        <v>0</v>
      </c>
      <c r="D28" s="39"/>
      <c r="E28" s="38">
        <f t="shared" si="5"/>
        <v>0</v>
      </c>
      <c r="F28" s="39"/>
      <c r="G28" s="38">
        <f t="shared" si="6"/>
        <v>0</v>
      </c>
      <c r="H28" s="39"/>
      <c r="I28" s="38">
        <f t="shared" si="7"/>
        <v>0</v>
      </c>
      <c r="J28" s="39"/>
      <c r="K28" s="38">
        <f t="shared" si="8"/>
        <v>0</v>
      </c>
      <c r="L28" s="39"/>
    </row>
    <row r="29" spans="1:12" x14ac:dyDescent="0.2">
      <c r="A29" s="37" t="s">
        <v>8</v>
      </c>
      <c r="B29" s="35">
        <v>1.5</v>
      </c>
      <c r="C29" s="38">
        <f t="shared" si="9"/>
        <v>0</v>
      </c>
      <c r="D29" s="39"/>
      <c r="E29" s="38">
        <f t="shared" si="5"/>
        <v>0</v>
      </c>
      <c r="F29" s="39"/>
      <c r="G29" s="38">
        <f t="shared" si="6"/>
        <v>0</v>
      </c>
      <c r="H29" s="39"/>
      <c r="I29" s="38">
        <f t="shared" si="7"/>
        <v>0</v>
      </c>
      <c r="J29" s="39"/>
      <c r="K29" s="38">
        <f t="shared" si="8"/>
        <v>0</v>
      </c>
      <c r="L29" s="39"/>
    </row>
    <row r="30" spans="1:12" x14ac:dyDescent="0.2">
      <c r="A30" s="37" t="s">
        <v>9</v>
      </c>
      <c r="B30" s="35">
        <v>1.75</v>
      </c>
      <c r="C30" s="38">
        <f t="shared" si="9"/>
        <v>0</v>
      </c>
      <c r="D30" s="39"/>
      <c r="E30" s="38">
        <f t="shared" si="5"/>
        <v>0</v>
      </c>
      <c r="F30" s="39"/>
      <c r="G30" s="38">
        <f t="shared" si="6"/>
        <v>0</v>
      </c>
      <c r="H30" s="39"/>
      <c r="I30" s="38">
        <f t="shared" si="7"/>
        <v>0</v>
      </c>
      <c r="J30" s="39"/>
      <c r="K30" s="38">
        <f t="shared" si="8"/>
        <v>0</v>
      </c>
      <c r="L30" s="39"/>
    </row>
    <row r="31" spans="1:12" x14ac:dyDescent="0.2">
      <c r="A31" s="37" t="s">
        <v>10</v>
      </c>
      <c r="B31" s="35">
        <v>2</v>
      </c>
      <c r="C31" s="38">
        <f t="shared" si="9"/>
        <v>0</v>
      </c>
      <c r="D31" s="39"/>
      <c r="E31" s="38">
        <f t="shared" si="5"/>
        <v>0</v>
      </c>
      <c r="F31" s="39"/>
      <c r="G31" s="38">
        <f t="shared" si="6"/>
        <v>0</v>
      </c>
      <c r="H31" s="39"/>
      <c r="I31" s="38">
        <f t="shared" si="7"/>
        <v>0</v>
      </c>
      <c r="J31" s="39"/>
      <c r="K31" s="38">
        <f t="shared" si="8"/>
        <v>0</v>
      </c>
      <c r="L31" s="39"/>
    </row>
    <row r="32" spans="1:12" x14ac:dyDescent="0.2">
      <c r="A32" s="37" t="s">
        <v>11</v>
      </c>
      <c r="B32" s="35">
        <v>2.25</v>
      </c>
      <c r="C32" s="38">
        <f t="shared" si="9"/>
        <v>0</v>
      </c>
      <c r="D32" s="39"/>
      <c r="E32" s="38">
        <f t="shared" si="5"/>
        <v>0</v>
      </c>
      <c r="F32" s="39"/>
      <c r="G32" s="38">
        <f t="shared" si="6"/>
        <v>0</v>
      </c>
      <c r="H32" s="39"/>
      <c r="I32" s="38">
        <f t="shared" si="7"/>
        <v>0</v>
      </c>
      <c r="J32" s="39"/>
      <c r="K32" s="38">
        <f t="shared" si="8"/>
        <v>0</v>
      </c>
      <c r="L32" s="39"/>
    </row>
    <row r="33" spans="1:12" x14ac:dyDescent="0.2">
      <c r="A33" s="37" t="s">
        <v>12</v>
      </c>
      <c r="B33" s="35">
        <v>2.5</v>
      </c>
      <c r="C33" s="38">
        <f t="shared" si="9"/>
        <v>0</v>
      </c>
      <c r="D33" s="39"/>
      <c r="E33" s="38">
        <f t="shared" si="5"/>
        <v>0</v>
      </c>
      <c r="F33" s="39"/>
      <c r="G33" s="38">
        <f t="shared" si="6"/>
        <v>0</v>
      </c>
      <c r="H33" s="39"/>
      <c r="I33" s="38">
        <f t="shared" si="7"/>
        <v>0</v>
      </c>
      <c r="J33" s="39"/>
      <c r="K33" s="38">
        <f t="shared" si="8"/>
        <v>0</v>
      </c>
      <c r="L33" s="39"/>
    </row>
  </sheetData>
  <sheetProtection sheet="1"/>
  <phoneticPr fontId="8"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CK13"/>
  <sheetViews>
    <sheetView showGridLines="0" workbookViewId="0">
      <selection activeCell="CJ1" sqref="CJ1"/>
    </sheetView>
  </sheetViews>
  <sheetFormatPr baseColWidth="10" defaultColWidth="11.42578125" defaultRowHeight="12.75" x14ac:dyDescent="0.2"/>
  <cols>
    <col min="1" max="1" width="31.85546875" style="94" customWidth="1"/>
    <col min="2" max="81" width="0.28515625" style="94" customWidth="1"/>
    <col min="82" max="82" width="15.28515625" style="94" customWidth="1"/>
    <col min="83" max="88" width="0.28515625" style="94" customWidth="1"/>
    <col min="89" max="89" width="15" style="94" customWidth="1"/>
    <col min="90" max="16384" width="11.42578125" style="94"/>
  </cols>
  <sheetData>
    <row r="1" spans="1:89" s="72" customFormat="1" x14ac:dyDescent="0.2">
      <c r="A1" s="130">
        <f>Allgemeines!B23</f>
        <v>0</v>
      </c>
      <c r="B1" s="131">
        <f>Allgemeines!$B$3</f>
        <v>0</v>
      </c>
      <c r="C1" s="131">
        <f>Allgemeines!$B$4</f>
        <v>0</v>
      </c>
      <c r="D1" s="131">
        <f>Allgemeines!$B$5</f>
        <v>0</v>
      </c>
      <c r="E1" s="131">
        <f>Allgemeines!$B$6</f>
        <v>0</v>
      </c>
      <c r="F1" s="131">
        <f>Allgemeines!$B$7</f>
        <v>0</v>
      </c>
      <c r="G1" s="131">
        <f>Allgemeines!$B$8</f>
        <v>0</v>
      </c>
      <c r="H1" s="131">
        <f>Allgemeines!$B$9</f>
        <v>0</v>
      </c>
      <c r="I1" s="131">
        <f>Allgemeines!$B$10</f>
        <v>0</v>
      </c>
      <c r="J1" s="131">
        <f>Allgemeines!$B$11</f>
        <v>0</v>
      </c>
      <c r="K1" s="131">
        <f>Allgemeines!$B$14</f>
        <v>0</v>
      </c>
      <c r="L1" s="131">
        <f>Allgemeines!$B$16</f>
        <v>0</v>
      </c>
      <c r="M1" s="131">
        <f>Allgemeines!$B$17</f>
        <v>0</v>
      </c>
      <c r="N1" s="131">
        <f>Allgemeines!$F$3</f>
        <v>0</v>
      </c>
      <c r="O1" s="131">
        <f>Allgemeines!$F$4</f>
        <v>0</v>
      </c>
      <c r="P1" s="131">
        <f>Allgemeines!$F$5</f>
        <v>0</v>
      </c>
      <c r="Q1" s="131">
        <f>Allgemeines!$F$6</f>
        <v>0</v>
      </c>
      <c r="R1" s="131">
        <f>Allgemeines!$F$7</f>
        <v>0</v>
      </c>
      <c r="S1" s="132">
        <f>Allgemeines!$F$9</f>
        <v>0</v>
      </c>
      <c r="T1" s="132">
        <f>Allgemeines!$F$11</f>
        <v>4.5</v>
      </c>
      <c r="U1" s="133">
        <f>Allgemeines!$F$12</f>
        <v>0</v>
      </c>
      <c r="V1" s="131">
        <f>Allgemeines!$F$13</f>
        <v>0</v>
      </c>
      <c r="W1" s="131">
        <f>Allgemeines!$F$15</f>
        <v>0</v>
      </c>
      <c r="X1" s="131">
        <f>Allgemeines!$F$17</f>
        <v>25</v>
      </c>
      <c r="Y1" s="131">
        <f>'Kinder Zuschuss'!D7</f>
        <v>0</v>
      </c>
      <c r="Z1" s="131">
        <f>'Kinder Zuschuss'!D8</f>
        <v>0</v>
      </c>
      <c r="AA1" s="131">
        <f>'Kinder Zuschuss'!D9</f>
        <v>0</v>
      </c>
      <c r="AB1" s="131">
        <f>'Kinder Zuschuss'!D10</f>
        <v>0</v>
      </c>
      <c r="AC1" s="131">
        <f>'Kinder Zuschuss'!D11</f>
        <v>0</v>
      </c>
      <c r="AD1" s="131">
        <f>'Kinder Zuschuss'!D12</f>
        <v>0</v>
      </c>
      <c r="AE1" s="131">
        <f>'Kinder Zuschuss'!D13</f>
        <v>0</v>
      </c>
      <c r="AF1" s="131">
        <f>'Kinder Zuschuss'!N5</f>
        <v>0</v>
      </c>
      <c r="AG1" s="131">
        <f>'Kinder Zuschuss'!N6</f>
        <v>0</v>
      </c>
      <c r="AH1" s="131">
        <f>'Kinder Zuschuss'!N7</f>
        <v>0</v>
      </c>
      <c r="AI1" s="131">
        <f>'Kinder Zuschuss'!N8</f>
        <v>0</v>
      </c>
      <c r="AJ1" s="131">
        <f>'Kinder Zuschuss'!N9</f>
        <v>0</v>
      </c>
      <c r="AK1" s="131">
        <f>'Kinder Zuschuss'!N10</f>
        <v>0</v>
      </c>
      <c r="AL1" s="131">
        <f>'Kinder Zuschuss'!N11</f>
        <v>0</v>
      </c>
      <c r="AM1" s="131">
        <f>'Kinder Zuschuss'!N12</f>
        <v>0</v>
      </c>
      <c r="AN1" s="131">
        <f>'Kinder Zuschuss'!N13</f>
        <v>0</v>
      </c>
      <c r="AO1" s="131">
        <f>'Kinder Zuschuss'!X5</f>
        <v>0</v>
      </c>
      <c r="AP1" s="131">
        <f>'Kinder Zuschuss'!X6</f>
        <v>0</v>
      </c>
      <c r="AQ1" s="131">
        <f>'Kinder Zuschuss'!X7</f>
        <v>0</v>
      </c>
      <c r="AR1" s="131">
        <f>'Kinder Zuschuss'!X8</f>
        <v>0</v>
      </c>
      <c r="AS1" s="131">
        <f>'Kinder Zuschuss'!X9</f>
        <v>0</v>
      </c>
      <c r="AT1" s="131">
        <f>'Kinder Zuschuss'!X10</f>
        <v>0</v>
      </c>
      <c r="AU1" s="131">
        <f>'Kinder Zuschuss'!X11</f>
        <v>0</v>
      </c>
      <c r="AV1" s="131">
        <f>'Kinder Zuschuss'!X12</f>
        <v>0</v>
      </c>
      <c r="AW1" s="131">
        <f>'Kinder Zuschuss'!X13</f>
        <v>0</v>
      </c>
      <c r="AX1" s="131">
        <f>'Kinder Zuschuss'!AH5</f>
        <v>0</v>
      </c>
      <c r="AY1" s="131">
        <f>'Kinder Zuschuss'!AH6</f>
        <v>0</v>
      </c>
      <c r="AZ1" s="131">
        <f>'Kinder Zuschuss'!AH7</f>
        <v>0</v>
      </c>
      <c r="BA1" s="131">
        <f>'Kinder Zuschuss'!AH8</f>
        <v>0</v>
      </c>
      <c r="BB1" s="131">
        <f>'Kinder Zuschuss'!AH9</f>
        <v>0</v>
      </c>
      <c r="BC1" s="131">
        <f>'Kinder Zuschuss'!AH10</f>
        <v>0</v>
      </c>
      <c r="BD1" s="131">
        <f>'Kinder Zuschuss'!AH11</f>
        <v>0</v>
      </c>
      <c r="BE1" s="131">
        <f>'Kinder Zuschuss'!AH12</f>
        <v>0</v>
      </c>
      <c r="BF1" s="131">
        <f>'Kinder Zuschuss'!AH13</f>
        <v>0</v>
      </c>
      <c r="BG1" s="131">
        <f>'Kinder Zuschuss'!AR5</f>
        <v>0</v>
      </c>
      <c r="BH1" s="131">
        <f>'Kinder Zuschuss'!AR6</f>
        <v>0</v>
      </c>
      <c r="BI1" s="131">
        <f>'Kinder Zuschuss'!AR7</f>
        <v>0</v>
      </c>
      <c r="BJ1" s="131">
        <f>'Kinder Zuschuss'!AR8</f>
        <v>0</v>
      </c>
      <c r="BK1" s="131">
        <f>'Kinder Zuschuss'!AR9</f>
        <v>0</v>
      </c>
      <c r="BL1" s="131">
        <f>'Kinder Zuschuss'!AR10</f>
        <v>0</v>
      </c>
      <c r="BM1" s="131">
        <f>'Kinder Zuschuss'!AR11</f>
        <v>0</v>
      </c>
      <c r="BN1" s="131">
        <f>'Kinder Zuschuss'!AR12</f>
        <v>0</v>
      </c>
      <c r="BO1" s="131">
        <f>'Kinder Zuschuss'!AR13</f>
        <v>0</v>
      </c>
      <c r="BP1" s="134">
        <f>'Kinder Zuschuss'!H21</f>
        <v>0</v>
      </c>
      <c r="BQ1" s="134" t="e">
        <f>'Kinder Zuschuss'!W21</f>
        <v>#DIV/0!</v>
      </c>
      <c r="BR1" s="131">
        <f>'Kinder Zuschuss'!$AX$18</f>
        <v>0</v>
      </c>
      <c r="BS1" s="132">
        <f>'Kinder Zuschuss'!$AX$19</f>
        <v>0</v>
      </c>
      <c r="BT1" s="132">
        <f>'Kinder Zuschuss'!$AX$20</f>
        <v>0</v>
      </c>
      <c r="BU1" s="132" t="str">
        <f>'Kinder Zuschuss'!$AX$21</f>
        <v/>
      </c>
      <c r="BV1" s="132">
        <f>'Kinder Zuschuss'!$AX$22</f>
        <v>0</v>
      </c>
      <c r="BW1" s="132">
        <f>'Kinder Zuschuss'!$AX$23</f>
        <v>0</v>
      </c>
      <c r="BX1" s="132">
        <f>'Kinder Zuschuss'!$AX$24</f>
        <v>0</v>
      </c>
      <c r="BY1" s="132">
        <f>'Kinder Zuschuss'!$AX$25</f>
        <v>0</v>
      </c>
      <c r="BZ1" s="132">
        <f>'Kinder Zuschuss'!$AX$26</f>
        <v>0</v>
      </c>
      <c r="CA1" s="132">
        <f>'Kinder Zuschuss'!$AX$27</f>
        <v>0</v>
      </c>
      <c r="CB1" s="132" t="str">
        <f>'Kinder Zuschuss'!$AX$28</f>
        <v xml:space="preserve"> </v>
      </c>
      <c r="CC1" s="133">
        <f>Anleitung!$C$1</f>
        <v>41596</v>
      </c>
      <c r="CD1" s="135">
        <f>Allgemeines!B23</f>
        <v>0</v>
      </c>
      <c r="CE1" s="135">
        <f>'Kinder Zuschuss'!D5</f>
        <v>0</v>
      </c>
      <c r="CF1" s="135">
        <f>'Kinder Zuschuss'!D6</f>
        <v>0</v>
      </c>
      <c r="CG1" s="131">
        <f>Allgemeines!$B$15</f>
        <v>0</v>
      </c>
      <c r="CH1" s="131">
        <f>Allgemeines!$F$8</f>
        <v>0</v>
      </c>
      <c r="CI1" s="131">
        <f>Allgemeines!$F$14</f>
        <v>0</v>
      </c>
      <c r="CJ1" s="255">
        <f>'Kinder Zuschuss'!$AH$17</f>
        <v>0</v>
      </c>
      <c r="CK1" s="142" t="s">
        <v>166</v>
      </c>
    </row>
    <row r="2" spans="1:89" s="72" customFormat="1" x14ac:dyDescent="0.2">
      <c r="A2" s="130">
        <f>Allgemeines!B24</f>
        <v>0</v>
      </c>
      <c r="B2" s="131">
        <f>Allgemeines!$B$3</f>
        <v>0</v>
      </c>
      <c r="C2" s="131">
        <f>Allgemeines!$B$4</f>
        <v>0</v>
      </c>
      <c r="D2" s="131">
        <f>Allgemeines!$B$5</f>
        <v>0</v>
      </c>
      <c r="E2" s="131">
        <f>Allgemeines!$B$6</f>
        <v>0</v>
      </c>
      <c r="F2" s="131">
        <f>Allgemeines!$B$7</f>
        <v>0</v>
      </c>
      <c r="G2" s="131">
        <f>Allgemeines!$B$8</f>
        <v>0</v>
      </c>
      <c r="H2" s="131">
        <f>Allgemeines!$B$9</f>
        <v>0</v>
      </c>
      <c r="I2" s="131">
        <f>Allgemeines!$B$10</f>
        <v>0</v>
      </c>
      <c r="J2" s="131">
        <f>Allgemeines!$B$11</f>
        <v>0</v>
      </c>
      <c r="K2" s="131">
        <f>Allgemeines!$B$14</f>
        <v>0</v>
      </c>
      <c r="L2" s="131">
        <f>Allgemeines!$B$16</f>
        <v>0</v>
      </c>
      <c r="M2" s="131">
        <f>Allgemeines!$B$17</f>
        <v>0</v>
      </c>
      <c r="N2" s="131">
        <f>Allgemeines!$F$3</f>
        <v>0</v>
      </c>
      <c r="O2" s="131">
        <f>Allgemeines!$F$4</f>
        <v>0</v>
      </c>
      <c r="P2" s="131">
        <f>Allgemeines!$F$5</f>
        <v>0</v>
      </c>
      <c r="Q2" s="131">
        <f>Allgemeines!$F$6</f>
        <v>0</v>
      </c>
      <c r="R2" s="131">
        <f>Allgemeines!$F$7</f>
        <v>0</v>
      </c>
      <c r="S2" s="132">
        <f>Allgemeines!$F$9</f>
        <v>0</v>
      </c>
      <c r="T2" s="132">
        <f>Allgemeines!$F$11</f>
        <v>4.5</v>
      </c>
      <c r="U2" s="133">
        <f>Allgemeines!$F$12</f>
        <v>0</v>
      </c>
      <c r="V2" s="131">
        <f>Allgemeines!$F$13</f>
        <v>0</v>
      </c>
      <c r="W2" s="131">
        <f>Allgemeines!$F$15</f>
        <v>0</v>
      </c>
      <c r="X2" s="131">
        <f>Allgemeines!$F$17</f>
        <v>25</v>
      </c>
      <c r="Y2" s="131">
        <f>'Kinder Zuschuss'!E7</f>
        <v>0</v>
      </c>
      <c r="Z2" s="131">
        <f>'Kinder Zuschuss'!E8</f>
        <v>0</v>
      </c>
      <c r="AA2" s="131">
        <f>'Kinder Zuschuss'!E9</f>
        <v>0</v>
      </c>
      <c r="AB2" s="131">
        <f>'Kinder Zuschuss'!E10</f>
        <v>0</v>
      </c>
      <c r="AC2" s="131">
        <f>'Kinder Zuschuss'!E11</f>
        <v>0</v>
      </c>
      <c r="AD2" s="131">
        <f>'Kinder Zuschuss'!E12</f>
        <v>0</v>
      </c>
      <c r="AE2" s="131">
        <f>'Kinder Zuschuss'!E13</f>
        <v>0</v>
      </c>
      <c r="AF2" s="131">
        <f>'Kinder Zuschuss'!O5</f>
        <v>0</v>
      </c>
      <c r="AG2" s="131">
        <f>'Kinder Zuschuss'!O6</f>
        <v>0</v>
      </c>
      <c r="AH2" s="131">
        <f>'Kinder Zuschuss'!O7</f>
        <v>0</v>
      </c>
      <c r="AI2" s="131">
        <f>'Kinder Zuschuss'!O8</f>
        <v>0</v>
      </c>
      <c r="AJ2" s="131">
        <f>'Kinder Zuschuss'!O9</f>
        <v>0</v>
      </c>
      <c r="AK2" s="131">
        <f>'Kinder Zuschuss'!O10</f>
        <v>0</v>
      </c>
      <c r="AL2" s="131">
        <f>'Kinder Zuschuss'!O11</f>
        <v>0</v>
      </c>
      <c r="AM2" s="131">
        <f>'Kinder Zuschuss'!O12</f>
        <v>0</v>
      </c>
      <c r="AN2" s="131">
        <f>'Kinder Zuschuss'!O13</f>
        <v>0</v>
      </c>
      <c r="AO2" s="131">
        <f>'Kinder Zuschuss'!Y5</f>
        <v>0</v>
      </c>
      <c r="AP2" s="131">
        <f>'Kinder Zuschuss'!Y6</f>
        <v>0</v>
      </c>
      <c r="AQ2" s="131">
        <f>'Kinder Zuschuss'!Y7</f>
        <v>0</v>
      </c>
      <c r="AR2" s="131">
        <f>'Kinder Zuschuss'!Y8</f>
        <v>0</v>
      </c>
      <c r="AS2" s="131">
        <f>'Kinder Zuschuss'!Y9</f>
        <v>0</v>
      </c>
      <c r="AT2" s="131">
        <f>'Kinder Zuschuss'!Y10</f>
        <v>0</v>
      </c>
      <c r="AU2" s="131">
        <f>'Kinder Zuschuss'!Y11</f>
        <v>0</v>
      </c>
      <c r="AV2" s="131">
        <f>'Kinder Zuschuss'!Y12</f>
        <v>0</v>
      </c>
      <c r="AW2" s="131">
        <f>'Kinder Zuschuss'!Y13</f>
        <v>0</v>
      </c>
      <c r="AX2" s="131">
        <f>'Kinder Zuschuss'!AI5</f>
        <v>0</v>
      </c>
      <c r="AY2" s="131">
        <f>'Kinder Zuschuss'!AI6</f>
        <v>0</v>
      </c>
      <c r="AZ2" s="131">
        <f>'Kinder Zuschuss'!AI7</f>
        <v>0</v>
      </c>
      <c r="BA2" s="131">
        <f>'Kinder Zuschuss'!AI8</f>
        <v>0</v>
      </c>
      <c r="BB2" s="131">
        <f>'Kinder Zuschuss'!AI9</f>
        <v>0</v>
      </c>
      <c r="BC2" s="131">
        <f>'Kinder Zuschuss'!AI10</f>
        <v>0</v>
      </c>
      <c r="BD2" s="131">
        <f>'Kinder Zuschuss'!AI11</f>
        <v>0</v>
      </c>
      <c r="BE2" s="131">
        <f>'Kinder Zuschuss'!AI12</f>
        <v>0</v>
      </c>
      <c r="BF2" s="131">
        <f>'Kinder Zuschuss'!AI13</f>
        <v>0</v>
      </c>
      <c r="BG2" s="131">
        <f>'Kinder Zuschuss'!AS5</f>
        <v>0</v>
      </c>
      <c r="BH2" s="131">
        <f>'Kinder Zuschuss'!AS6</f>
        <v>0</v>
      </c>
      <c r="BI2" s="131">
        <f>'Kinder Zuschuss'!AS7</f>
        <v>0</v>
      </c>
      <c r="BJ2" s="131">
        <f>'Kinder Zuschuss'!AS8</f>
        <v>0</v>
      </c>
      <c r="BK2" s="131">
        <f>'Kinder Zuschuss'!AS9</f>
        <v>0</v>
      </c>
      <c r="BL2" s="131">
        <f>'Kinder Zuschuss'!AS10</f>
        <v>0</v>
      </c>
      <c r="BM2" s="131">
        <f>'Kinder Zuschuss'!AS11</f>
        <v>0</v>
      </c>
      <c r="BN2" s="131">
        <f>'Kinder Zuschuss'!AS12</f>
        <v>0</v>
      </c>
      <c r="BO2" s="131">
        <f>'Kinder Zuschuss'!AS13</f>
        <v>0</v>
      </c>
      <c r="BP2" s="134">
        <f>'Kinder Zuschuss'!H22</f>
        <v>0</v>
      </c>
      <c r="BQ2" s="134">
        <f>'Kinder Zuschuss'!W22</f>
        <v>0</v>
      </c>
      <c r="BR2" s="131">
        <f>'Kinder Zuschuss'!$AX$18</f>
        <v>0</v>
      </c>
      <c r="BS2" s="132">
        <f>'Kinder Zuschuss'!$AX$19</f>
        <v>0</v>
      </c>
      <c r="BT2" s="132">
        <f>'Kinder Zuschuss'!$AX$20</f>
        <v>0</v>
      </c>
      <c r="BU2" s="132" t="str">
        <f>'Kinder Zuschuss'!$AX$21</f>
        <v/>
      </c>
      <c r="BV2" s="132">
        <f>'Kinder Zuschuss'!$AX$22</f>
        <v>0</v>
      </c>
      <c r="BW2" s="132">
        <f>'Kinder Zuschuss'!$AX$23</f>
        <v>0</v>
      </c>
      <c r="BX2" s="132">
        <f>'Kinder Zuschuss'!$AX$24</f>
        <v>0</v>
      </c>
      <c r="BY2" s="132">
        <f>'Kinder Zuschuss'!$AX$25</f>
        <v>0</v>
      </c>
      <c r="BZ2" s="132">
        <f>'Kinder Zuschuss'!$AX$26</f>
        <v>0</v>
      </c>
      <c r="CA2" s="132">
        <f>'Kinder Zuschuss'!$AX$27</f>
        <v>0</v>
      </c>
      <c r="CB2" s="132" t="str">
        <f>'Kinder Zuschuss'!$AX$28</f>
        <v xml:space="preserve"> </v>
      </c>
      <c r="CC2" s="133">
        <f>Anleitung!$C$1</f>
        <v>41596</v>
      </c>
      <c r="CD2" s="135">
        <f>Allgemeines!B24</f>
        <v>0</v>
      </c>
      <c r="CE2" s="135">
        <f>'Kinder Zuschuss'!E5</f>
        <v>0</v>
      </c>
      <c r="CF2" s="135">
        <f>'Kinder Zuschuss'!E6</f>
        <v>0</v>
      </c>
      <c r="CG2" s="131">
        <f>Allgemeines!$B$15</f>
        <v>0</v>
      </c>
      <c r="CH2" s="131">
        <f>Allgemeines!$F$8</f>
        <v>0</v>
      </c>
      <c r="CI2" s="131">
        <f>Allgemeines!$F$14</f>
        <v>0</v>
      </c>
      <c r="CJ2" s="255">
        <f>'Kinder Zuschuss'!$AI$17</f>
        <v>0</v>
      </c>
      <c r="CK2" s="143" t="s">
        <v>166</v>
      </c>
    </row>
    <row r="3" spans="1:89" s="72" customFormat="1" x14ac:dyDescent="0.2">
      <c r="A3" s="130">
        <f>Allgemeines!B25</f>
        <v>0</v>
      </c>
      <c r="B3" s="131">
        <f>Allgemeines!$B$3</f>
        <v>0</v>
      </c>
      <c r="C3" s="131">
        <f>Allgemeines!$B$4</f>
        <v>0</v>
      </c>
      <c r="D3" s="131">
        <f>Allgemeines!$B$5</f>
        <v>0</v>
      </c>
      <c r="E3" s="131">
        <f>Allgemeines!$B$6</f>
        <v>0</v>
      </c>
      <c r="F3" s="131">
        <f>Allgemeines!$B$7</f>
        <v>0</v>
      </c>
      <c r="G3" s="131">
        <f>Allgemeines!$B$8</f>
        <v>0</v>
      </c>
      <c r="H3" s="131">
        <f>Allgemeines!$B$9</f>
        <v>0</v>
      </c>
      <c r="I3" s="131">
        <f>Allgemeines!$B$10</f>
        <v>0</v>
      </c>
      <c r="J3" s="131">
        <f>Allgemeines!$B$11</f>
        <v>0</v>
      </c>
      <c r="K3" s="131">
        <f>Allgemeines!$B$14</f>
        <v>0</v>
      </c>
      <c r="L3" s="131">
        <f>Allgemeines!$B$16</f>
        <v>0</v>
      </c>
      <c r="M3" s="131">
        <f>Allgemeines!$B$17</f>
        <v>0</v>
      </c>
      <c r="N3" s="131">
        <f>Allgemeines!$F$3</f>
        <v>0</v>
      </c>
      <c r="O3" s="131">
        <f>Allgemeines!$F$4</f>
        <v>0</v>
      </c>
      <c r="P3" s="131">
        <f>Allgemeines!$F$5</f>
        <v>0</v>
      </c>
      <c r="Q3" s="131">
        <f>Allgemeines!$F$6</f>
        <v>0</v>
      </c>
      <c r="R3" s="131">
        <f>Allgemeines!$F$7</f>
        <v>0</v>
      </c>
      <c r="S3" s="132">
        <f>Allgemeines!$F$9</f>
        <v>0</v>
      </c>
      <c r="T3" s="132">
        <f>Allgemeines!$F$11</f>
        <v>4.5</v>
      </c>
      <c r="U3" s="133">
        <f>Allgemeines!$F$12</f>
        <v>0</v>
      </c>
      <c r="V3" s="131">
        <f>Allgemeines!$F$13</f>
        <v>0</v>
      </c>
      <c r="W3" s="131">
        <f>Allgemeines!$F$15</f>
        <v>0</v>
      </c>
      <c r="X3" s="131">
        <f>Allgemeines!$F$17</f>
        <v>25</v>
      </c>
      <c r="Y3" s="131">
        <f>'Kinder Zuschuss'!F7</f>
        <v>0</v>
      </c>
      <c r="Z3" s="131">
        <f>'Kinder Zuschuss'!F8</f>
        <v>0</v>
      </c>
      <c r="AA3" s="131">
        <f>'Kinder Zuschuss'!F9</f>
        <v>0</v>
      </c>
      <c r="AB3" s="131">
        <f>'Kinder Zuschuss'!F10</f>
        <v>0</v>
      </c>
      <c r="AC3" s="131">
        <f>'Kinder Zuschuss'!F11</f>
        <v>0</v>
      </c>
      <c r="AD3" s="131">
        <f>'Kinder Zuschuss'!F12</f>
        <v>0</v>
      </c>
      <c r="AE3" s="131">
        <f>'Kinder Zuschuss'!F13</f>
        <v>0</v>
      </c>
      <c r="AF3" s="131">
        <f>'Kinder Zuschuss'!P5</f>
        <v>0</v>
      </c>
      <c r="AG3" s="131">
        <f>'Kinder Zuschuss'!P6</f>
        <v>0</v>
      </c>
      <c r="AH3" s="131">
        <f>'Kinder Zuschuss'!P7</f>
        <v>0</v>
      </c>
      <c r="AI3" s="131">
        <f>'Kinder Zuschuss'!P8</f>
        <v>0</v>
      </c>
      <c r="AJ3" s="131">
        <f>'Kinder Zuschuss'!P9</f>
        <v>0</v>
      </c>
      <c r="AK3" s="131">
        <f>'Kinder Zuschuss'!P10</f>
        <v>0</v>
      </c>
      <c r="AL3" s="131">
        <f>'Kinder Zuschuss'!P11</f>
        <v>0</v>
      </c>
      <c r="AM3" s="131">
        <f>'Kinder Zuschuss'!P12</f>
        <v>0</v>
      </c>
      <c r="AN3" s="131">
        <f>'Kinder Zuschuss'!P13</f>
        <v>0</v>
      </c>
      <c r="AO3" s="131">
        <f>'Kinder Zuschuss'!Z5</f>
        <v>0</v>
      </c>
      <c r="AP3" s="131">
        <f>'Kinder Zuschuss'!Z6</f>
        <v>0</v>
      </c>
      <c r="AQ3" s="131">
        <f>'Kinder Zuschuss'!Z7</f>
        <v>0</v>
      </c>
      <c r="AR3" s="131">
        <f>'Kinder Zuschuss'!Z8</f>
        <v>0</v>
      </c>
      <c r="AS3" s="131">
        <f>'Kinder Zuschuss'!Z9</f>
        <v>0</v>
      </c>
      <c r="AT3" s="131">
        <f>'Kinder Zuschuss'!Z10</f>
        <v>0</v>
      </c>
      <c r="AU3" s="131">
        <f>'Kinder Zuschuss'!Z11</f>
        <v>0</v>
      </c>
      <c r="AV3" s="131">
        <f>'Kinder Zuschuss'!Z12</f>
        <v>0</v>
      </c>
      <c r="AW3" s="131">
        <f>'Kinder Zuschuss'!Z13</f>
        <v>0</v>
      </c>
      <c r="AX3" s="131">
        <f>'Kinder Zuschuss'!AJ5</f>
        <v>0</v>
      </c>
      <c r="AY3" s="131">
        <f>'Kinder Zuschuss'!AJ6</f>
        <v>0</v>
      </c>
      <c r="AZ3" s="131">
        <f>'Kinder Zuschuss'!AJ7</f>
        <v>0</v>
      </c>
      <c r="BA3" s="131">
        <f>'Kinder Zuschuss'!AJ8</f>
        <v>0</v>
      </c>
      <c r="BB3" s="131">
        <f>'Kinder Zuschuss'!AJ9</f>
        <v>0</v>
      </c>
      <c r="BC3" s="131">
        <f>'Kinder Zuschuss'!AJ10</f>
        <v>0</v>
      </c>
      <c r="BD3" s="131">
        <f>'Kinder Zuschuss'!AJ11</f>
        <v>0</v>
      </c>
      <c r="BE3" s="131">
        <f>'Kinder Zuschuss'!AJ12</f>
        <v>0</v>
      </c>
      <c r="BF3" s="131">
        <f>'Kinder Zuschuss'!AJ13</f>
        <v>0</v>
      </c>
      <c r="BG3" s="131">
        <f>'Kinder Zuschuss'!AT5</f>
        <v>0</v>
      </c>
      <c r="BH3" s="131">
        <f>'Kinder Zuschuss'!AT6</f>
        <v>0</v>
      </c>
      <c r="BI3" s="131">
        <f>'Kinder Zuschuss'!AT7</f>
        <v>0</v>
      </c>
      <c r="BJ3" s="131">
        <f>'Kinder Zuschuss'!AT8</f>
        <v>0</v>
      </c>
      <c r="BK3" s="131">
        <f>'Kinder Zuschuss'!AT9</f>
        <v>0</v>
      </c>
      <c r="BL3" s="131">
        <f>'Kinder Zuschuss'!AT10</f>
        <v>0</v>
      </c>
      <c r="BM3" s="131">
        <f>'Kinder Zuschuss'!AT11</f>
        <v>0</v>
      </c>
      <c r="BN3" s="131">
        <f>'Kinder Zuschuss'!AT12</f>
        <v>0</v>
      </c>
      <c r="BO3" s="131">
        <f>'Kinder Zuschuss'!AT13</f>
        <v>0</v>
      </c>
      <c r="BP3" s="134">
        <f>'Kinder Zuschuss'!H23</f>
        <v>0</v>
      </c>
      <c r="BQ3" s="134">
        <f>'Kinder Zuschuss'!W23</f>
        <v>0</v>
      </c>
      <c r="BR3" s="131">
        <f>'Kinder Zuschuss'!$AX$18</f>
        <v>0</v>
      </c>
      <c r="BS3" s="132">
        <f>'Kinder Zuschuss'!$AX$19</f>
        <v>0</v>
      </c>
      <c r="BT3" s="132">
        <f>'Kinder Zuschuss'!$AX$20</f>
        <v>0</v>
      </c>
      <c r="BU3" s="132" t="str">
        <f>'Kinder Zuschuss'!$AX$21</f>
        <v/>
      </c>
      <c r="BV3" s="132">
        <f>'Kinder Zuschuss'!$AX$22</f>
        <v>0</v>
      </c>
      <c r="BW3" s="132">
        <f>'Kinder Zuschuss'!$AX$23</f>
        <v>0</v>
      </c>
      <c r="BX3" s="132">
        <f>'Kinder Zuschuss'!$AX$24</f>
        <v>0</v>
      </c>
      <c r="BY3" s="132">
        <f>'Kinder Zuschuss'!$AX$25</f>
        <v>0</v>
      </c>
      <c r="BZ3" s="132">
        <f>'Kinder Zuschuss'!$AX$26</f>
        <v>0</v>
      </c>
      <c r="CA3" s="132">
        <f>'Kinder Zuschuss'!$AX$27</f>
        <v>0</v>
      </c>
      <c r="CB3" s="132" t="str">
        <f>'Kinder Zuschuss'!$AX$28</f>
        <v xml:space="preserve"> </v>
      </c>
      <c r="CC3" s="133">
        <f>Anleitung!$C$1</f>
        <v>41596</v>
      </c>
      <c r="CD3" s="135">
        <f>Allgemeines!B25</f>
        <v>0</v>
      </c>
      <c r="CE3" s="135">
        <f>'Kinder Zuschuss'!F5</f>
        <v>0</v>
      </c>
      <c r="CF3" s="135">
        <f>'Kinder Zuschuss'!F6</f>
        <v>0</v>
      </c>
      <c r="CG3" s="131">
        <f>Allgemeines!$B$15</f>
        <v>0</v>
      </c>
      <c r="CH3" s="131">
        <f>Allgemeines!$F$8</f>
        <v>0</v>
      </c>
      <c r="CI3" s="131">
        <f>Allgemeines!$F$14</f>
        <v>0</v>
      </c>
      <c r="CJ3" s="255">
        <f>'Kinder Zuschuss'!$AJ$17</f>
        <v>0</v>
      </c>
      <c r="CK3" s="143" t="s">
        <v>166</v>
      </c>
    </row>
    <row r="4" spans="1:89" s="72" customFormat="1" x14ac:dyDescent="0.2">
      <c r="A4" s="130">
        <f>Allgemeines!B26</f>
        <v>0</v>
      </c>
      <c r="B4" s="131">
        <f>Allgemeines!$B$3</f>
        <v>0</v>
      </c>
      <c r="C4" s="131">
        <f>Allgemeines!$B$4</f>
        <v>0</v>
      </c>
      <c r="D4" s="131">
        <f>Allgemeines!$B$5</f>
        <v>0</v>
      </c>
      <c r="E4" s="131">
        <f>Allgemeines!$B$6</f>
        <v>0</v>
      </c>
      <c r="F4" s="131">
        <f>Allgemeines!$B$7</f>
        <v>0</v>
      </c>
      <c r="G4" s="131">
        <f>Allgemeines!$B$8</f>
        <v>0</v>
      </c>
      <c r="H4" s="131">
        <f>Allgemeines!$B$9</f>
        <v>0</v>
      </c>
      <c r="I4" s="131">
        <f>Allgemeines!$B$10</f>
        <v>0</v>
      </c>
      <c r="J4" s="131">
        <f>Allgemeines!$B$11</f>
        <v>0</v>
      </c>
      <c r="K4" s="131">
        <f>Allgemeines!$B$14</f>
        <v>0</v>
      </c>
      <c r="L4" s="131">
        <f>Allgemeines!$B$16</f>
        <v>0</v>
      </c>
      <c r="M4" s="131">
        <f>Allgemeines!$B$17</f>
        <v>0</v>
      </c>
      <c r="N4" s="131">
        <f>Allgemeines!$F$3</f>
        <v>0</v>
      </c>
      <c r="O4" s="131">
        <f>Allgemeines!$F$4</f>
        <v>0</v>
      </c>
      <c r="P4" s="131">
        <f>Allgemeines!$F$5</f>
        <v>0</v>
      </c>
      <c r="Q4" s="131">
        <f>Allgemeines!$F$6</f>
        <v>0</v>
      </c>
      <c r="R4" s="131">
        <f>Allgemeines!$F$7</f>
        <v>0</v>
      </c>
      <c r="S4" s="132">
        <f>Allgemeines!$F$9</f>
        <v>0</v>
      </c>
      <c r="T4" s="132">
        <f>Allgemeines!$F$11</f>
        <v>4.5</v>
      </c>
      <c r="U4" s="133">
        <f>Allgemeines!$F$12</f>
        <v>0</v>
      </c>
      <c r="V4" s="131">
        <f>Allgemeines!$F$13</f>
        <v>0</v>
      </c>
      <c r="W4" s="131">
        <f>Allgemeines!$F$15</f>
        <v>0</v>
      </c>
      <c r="X4" s="131">
        <f>Allgemeines!$F$17</f>
        <v>25</v>
      </c>
      <c r="Y4" s="131">
        <f>'Kinder Zuschuss'!G7</f>
        <v>0</v>
      </c>
      <c r="Z4" s="131">
        <f>'Kinder Zuschuss'!G8</f>
        <v>0</v>
      </c>
      <c r="AA4" s="131">
        <f>'Kinder Zuschuss'!G9</f>
        <v>0</v>
      </c>
      <c r="AB4" s="131">
        <f>'Kinder Zuschuss'!G10</f>
        <v>0</v>
      </c>
      <c r="AC4" s="131">
        <f>'Kinder Zuschuss'!G11</f>
        <v>0</v>
      </c>
      <c r="AD4" s="131">
        <f>'Kinder Zuschuss'!G12</f>
        <v>0</v>
      </c>
      <c r="AE4" s="131">
        <f>'Kinder Zuschuss'!G13</f>
        <v>0</v>
      </c>
      <c r="AF4" s="131">
        <f>'Kinder Zuschuss'!Q5</f>
        <v>0</v>
      </c>
      <c r="AG4" s="131">
        <f>'Kinder Zuschuss'!Q6</f>
        <v>0</v>
      </c>
      <c r="AH4" s="131">
        <f>'Kinder Zuschuss'!Q7</f>
        <v>0</v>
      </c>
      <c r="AI4" s="131">
        <f>'Kinder Zuschuss'!Q8</f>
        <v>0</v>
      </c>
      <c r="AJ4" s="131">
        <f>'Kinder Zuschuss'!Q9</f>
        <v>0</v>
      </c>
      <c r="AK4" s="131">
        <f>'Kinder Zuschuss'!Q10</f>
        <v>0</v>
      </c>
      <c r="AL4" s="131">
        <f>'Kinder Zuschuss'!Q11</f>
        <v>0</v>
      </c>
      <c r="AM4" s="131">
        <f>'Kinder Zuschuss'!Q12</f>
        <v>0</v>
      </c>
      <c r="AN4" s="131">
        <f>'Kinder Zuschuss'!Q13</f>
        <v>0</v>
      </c>
      <c r="AO4" s="131">
        <f>'Kinder Zuschuss'!AA5</f>
        <v>0</v>
      </c>
      <c r="AP4" s="131">
        <f>'Kinder Zuschuss'!AA6</f>
        <v>0</v>
      </c>
      <c r="AQ4" s="131">
        <f>'Kinder Zuschuss'!AA7</f>
        <v>0</v>
      </c>
      <c r="AR4" s="131">
        <f>'Kinder Zuschuss'!AA8</f>
        <v>0</v>
      </c>
      <c r="AS4" s="131">
        <f>'Kinder Zuschuss'!AA9</f>
        <v>0</v>
      </c>
      <c r="AT4" s="131">
        <f>'Kinder Zuschuss'!AA10</f>
        <v>0</v>
      </c>
      <c r="AU4" s="131">
        <f>'Kinder Zuschuss'!AA11</f>
        <v>0</v>
      </c>
      <c r="AV4" s="131">
        <f>'Kinder Zuschuss'!AA12</f>
        <v>0</v>
      </c>
      <c r="AW4" s="131">
        <f>'Kinder Zuschuss'!AA13</f>
        <v>0</v>
      </c>
      <c r="AX4" s="131">
        <f>'Kinder Zuschuss'!AK5</f>
        <v>0</v>
      </c>
      <c r="AY4" s="131">
        <f>'Kinder Zuschuss'!AK6</f>
        <v>0</v>
      </c>
      <c r="AZ4" s="131">
        <f>'Kinder Zuschuss'!AK7</f>
        <v>0</v>
      </c>
      <c r="BA4" s="131">
        <f>'Kinder Zuschuss'!AK8</f>
        <v>0</v>
      </c>
      <c r="BB4" s="131">
        <f>'Kinder Zuschuss'!AK9</f>
        <v>0</v>
      </c>
      <c r="BC4" s="131">
        <f>'Kinder Zuschuss'!AK10</f>
        <v>0</v>
      </c>
      <c r="BD4" s="131">
        <f>'Kinder Zuschuss'!AK11</f>
        <v>0</v>
      </c>
      <c r="BE4" s="131">
        <f>'Kinder Zuschuss'!AK12</f>
        <v>0</v>
      </c>
      <c r="BF4" s="131">
        <f>'Kinder Zuschuss'!AK13</f>
        <v>0</v>
      </c>
      <c r="BG4" s="131">
        <f>'Kinder Zuschuss'!AU5</f>
        <v>0</v>
      </c>
      <c r="BH4" s="131">
        <f>'Kinder Zuschuss'!AU6</f>
        <v>0</v>
      </c>
      <c r="BI4" s="131">
        <f>'Kinder Zuschuss'!AU7</f>
        <v>0</v>
      </c>
      <c r="BJ4" s="131">
        <f>'Kinder Zuschuss'!AU8</f>
        <v>0</v>
      </c>
      <c r="BK4" s="131">
        <f>'Kinder Zuschuss'!AU9</f>
        <v>0</v>
      </c>
      <c r="BL4" s="131">
        <f>'Kinder Zuschuss'!AU10</f>
        <v>0</v>
      </c>
      <c r="BM4" s="131">
        <f>'Kinder Zuschuss'!AU11</f>
        <v>0</v>
      </c>
      <c r="BN4" s="131">
        <f>'Kinder Zuschuss'!AU12</f>
        <v>0</v>
      </c>
      <c r="BO4" s="131">
        <f>'Kinder Zuschuss'!AU13</f>
        <v>0</v>
      </c>
      <c r="BP4" s="134">
        <f>'Kinder Zuschuss'!H24</f>
        <v>0</v>
      </c>
      <c r="BQ4" s="134">
        <f>'Kinder Zuschuss'!W24</f>
        <v>0</v>
      </c>
      <c r="BR4" s="131">
        <f>'Kinder Zuschuss'!$AX$18</f>
        <v>0</v>
      </c>
      <c r="BS4" s="132">
        <f>'Kinder Zuschuss'!$AX$19</f>
        <v>0</v>
      </c>
      <c r="BT4" s="132">
        <f>'Kinder Zuschuss'!$AX$20</f>
        <v>0</v>
      </c>
      <c r="BU4" s="132" t="str">
        <f>'Kinder Zuschuss'!$AX$21</f>
        <v/>
      </c>
      <c r="BV4" s="132">
        <f>'Kinder Zuschuss'!$AX$22</f>
        <v>0</v>
      </c>
      <c r="BW4" s="132">
        <f>'Kinder Zuschuss'!$AX$23</f>
        <v>0</v>
      </c>
      <c r="BX4" s="132">
        <f>'Kinder Zuschuss'!$AX$24</f>
        <v>0</v>
      </c>
      <c r="BY4" s="132">
        <f>'Kinder Zuschuss'!$AX$25</f>
        <v>0</v>
      </c>
      <c r="BZ4" s="132">
        <f>'Kinder Zuschuss'!$AX$26</f>
        <v>0</v>
      </c>
      <c r="CA4" s="132">
        <f>'Kinder Zuschuss'!$AX$27</f>
        <v>0</v>
      </c>
      <c r="CB4" s="132" t="str">
        <f>'Kinder Zuschuss'!$AX$28</f>
        <v xml:space="preserve"> </v>
      </c>
      <c r="CC4" s="133">
        <f>Anleitung!$C$1</f>
        <v>41596</v>
      </c>
      <c r="CD4" s="135">
        <f>Allgemeines!B26</f>
        <v>0</v>
      </c>
      <c r="CE4" s="135">
        <f>'Kinder Zuschuss'!G5</f>
        <v>0</v>
      </c>
      <c r="CF4" s="135">
        <f>'Kinder Zuschuss'!G6</f>
        <v>0</v>
      </c>
      <c r="CG4" s="131">
        <f>Allgemeines!$B$15</f>
        <v>0</v>
      </c>
      <c r="CH4" s="131">
        <f>Allgemeines!$F$8</f>
        <v>0</v>
      </c>
      <c r="CI4" s="131">
        <f>Allgemeines!$F$14</f>
        <v>0</v>
      </c>
      <c r="CJ4" s="255">
        <f>'Kinder Zuschuss'!$AK$17</f>
        <v>0</v>
      </c>
      <c r="CK4" s="143" t="s">
        <v>166</v>
      </c>
    </row>
    <row r="5" spans="1:89" s="72" customFormat="1" x14ac:dyDescent="0.2">
      <c r="A5" s="130">
        <f>Allgemeines!B27</f>
        <v>0</v>
      </c>
      <c r="B5" s="131">
        <f>Allgemeines!$B$3</f>
        <v>0</v>
      </c>
      <c r="C5" s="131">
        <f>Allgemeines!$B$4</f>
        <v>0</v>
      </c>
      <c r="D5" s="131">
        <f>Allgemeines!$B$5</f>
        <v>0</v>
      </c>
      <c r="E5" s="131">
        <f>Allgemeines!$B$6</f>
        <v>0</v>
      </c>
      <c r="F5" s="131">
        <f>Allgemeines!$B$7</f>
        <v>0</v>
      </c>
      <c r="G5" s="131">
        <f>Allgemeines!$B$8</f>
        <v>0</v>
      </c>
      <c r="H5" s="131">
        <f>Allgemeines!$B$9</f>
        <v>0</v>
      </c>
      <c r="I5" s="131">
        <f>Allgemeines!$B$10</f>
        <v>0</v>
      </c>
      <c r="J5" s="131">
        <f>Allgemeines!$B$11</f>
        <v>0</v>
      </c>
      <c r="K5" s="131">
        <f>Allgemeines!$B$14</f>
        <v>0</v>
      </c>
      <c r="L5" s="131">
        <f>Allgemeines!$B$16</f>
        <v>0</v>
      </c>
      <c r="M5" s="131">
        <f>Allgemeines!$B$17</f>
        <v>0</v>
      </c>
      <c r="N5" s="131">
        <f>Allgemeines!$F$3</f>
        <v>0</v>
      </c>
      <c r="O5" s="131">
        <f>Allgemeines!$F$4</f>
        <v>0</v>
      </c>
      <c r="P5" s="131">
        <f>Allgemeines!$F$5</f>
        <v>0</v>
      </c>
      <c r="Q5" s="131">
        <f>Allgemeines!$F$6</f>
        <v>0</v>
      </c>
      <c r="R5" s="131">
        <f>Allgemeines!$F$7</f>
        <v>0</v>
      </c>
      <c r="S5" s="132">
        <f>Allgemeines!$F$9</f>
        <v>0</v>
      </c>
      <c r="T5" s="132">
        <f>Allgemeines!$F$11</f>
        <v>4.5</v>
      </c>
      <c r="U5" s="133">
        <f>Allgemeines!$F$12</f>
        <v>0</v>
      </c>
      <c r="V5" s="131">
        <f>Allgemeines!$F$13</f>
        <v>0</v>
      </c>
      <c r="W5" s="131">
        <f>Allgemeines!$F$15</f>
        <v>0</v>
      </c>
      <c r="X5" s="131">
        <f>Allgemeines!$F$17</f>
        <v>25</v>
      </c>
      <c r="Y5" s="131">
        <f>'Kinder Zuschuss'!H7</f>
        <v>0</v>
      </c>
      <c r="Z5" s="131">
        <f>'Kinder Zuschuss'!H8</f>
        <v>0</v>
      </c>
      <c r="AA5" s="131">
        <f>'Kinder Zuschuss'!H9</f>
        <v>0</v>
      </c>
      <c r="AB5" s="131">
        <f>'Kinder Zuschuss'!H10</f>
        <v>0</v>
      </c>
      <c r="AC5" s="131">
        <f>'Kinder Zuschuss'!H11</f>
        <v>0</v>
      </c>
      <c r="AD5" s="131">
        <f>'Kinder Zuschuss'!H12</f>
        <v>0</v>
      </c>
      <c r="AE5" s="131">
        <f>'Kinder Zuschuss'!H13</f>
        <v>0</v>
      </c>
      <c r="AF5" s="131">
        <f>'Kinder Zuschuss'!R5</f>
        <v>0</v>
      </c>
      <c r="AG5" s="131">
        <f>'Kinder Zuschuss'!R6</f>
        <v>0</v>
      </c>
      <c r="AH5" s="131">
        <f>'Kinder Zuschuss'!R7</f>
        <v>0</v>
      </c>
      <c r="AI5" s="131">
        <f>'Kinder Zuschuss'!R8</f>
        <v>0</v>
      </c>
      <c r="AJ5" s="131">
        <f>'Kinder Zuschuss'!R9</f>
        <v>0</v>
      </c>
      <c r="AK5" s="131">
        <f>'Kinder Zuschuss'!R10</f>
        <v>0</v>
      </c>
      <c r="AL5" s="131">
        <f>'Kinder Zuschuss'!R11</f>
        <v>0</v>
      </c>
      <c r="AM5" s="131">
        <f>'Kinder Zuschuss'!R12</f>
        <v>0</v>
      </c>
      <c r="AN5" s="131">
        <f>'Kinder Zuschuss'!R13</f>
        <v>0</v>
      </c>
      <c r="AO5" s="131">
        <f>'Kinder Zuschuss'!AB5</f>
        <v>0</v>
      </c>
      <c r="AP5" s="131">
        <f>'Kinder Zuschuss'!AB6</f>
        <v>0</v>
      </c>
      <c r="AQ5" s="131">
        <f>'Kinder Zuschuss'!AB7</f>
        <v>0</v>
      </c>
      <c r="AR5" s="131">
        <f>'Kinder Zuschuss'!AB8</f>
        <v>0</v>
      </c>
      <c r="AS5" s="131">
        <f>'Kinder Zuschuss'!AB9</f>
        <v>0</v>
      </c>
      <c r="AT5" s="131">
        <f>'Kinder Zuschuss'!AB10</f>
        <v>0</v>
      </c>
      <c r="AU5" s="131">
        <f>'Kinder Zuschuss'!AB11</f>
        <v>0</v>
      </c>
      <c r="AV5" s="131">
        <f>'Kinder Zuschuss'!AB12</f>
        <v>0</v>
      </c>
      <c r="AW5" s="131">
        <f>'Kinder Zuschuss'!AB13</f>
        <v>0</v>
      </c>
      <c r="AX5" s="131">
        <f>'Kinder Zuschuss'!AL5</f>
        <v>0</v>
      </c>
      <c r="AY5" s="131">
        <f>'Kinder Zuschuss'!AL6</f>
        <v>0</v>
      </c>
      <c r="AZ5" s="131">
        <f>'Kinder Zuschuss'!AL7</f>
        <v>0</v>
      </c>
      <c r="BA5" s="131">
        <f>'Kinder Zuschuss'!AL8</f>
        <v>0</v>
      </c>
      <c r="BB5" s="131">
        <f>'Kinder Zuschuss'!AL9</f>
        <v>0</v>
      </c>
      <c r="BC5" s="131">
        <f>'Kinder Zuschuss'!AL10</f>
        <v>0</v>
      </c>
      <c r="BD5" s="131">
        <f>'Kinder Zuschuss'!AL11</f>
        <v>0</v>
      </c>
      <c r="BE5" s="131">
        <f>'Kinder Zuschuss'!AL12</f>
        <v>0</v>
      </c>
      <c r="BF5" s="131">
        <f>'Kinder Zuschuss'!AL13</f>
        <v>0</v>
      </c>
      <c r="BG5" s="131">
        <f>'Kinder Zuschuss'!AV5</f>
        <v>0</v>
      </c>
      <c r="BH5" s="131">
        <f>'Kinder Zuschuss'!AV6</f>
        <v>0</v>
      </c>
      <c r="BI5" s="131">
        <f>'Kinder Zuschuss'!AV7</f>
        <v>0</v>
      </c>
      <c r="BJ5" s="131">
        <f>'Kinder Zuschuss'!AV8</f>
        <v>0</v>
      </c>
      <c r="BK5" s="131">
        <f>'Kinder Zuschuss'!AV9</f>
        <v>0</v>
      </c>
      <c r="BL5" s="131">
        <f>'Kinder Zuschuss'!AV10</f>
        <v>0</v>
      </c>
      <c r="BM5" s="131">
        <f>'Kinder Zuschuss'!AV11</f>
        <v>0</v>
      </c>
      <c r="BN5" s="131">
        <f>'Kinder Zuschuss'!AV12</f>
        <v>0</v>
      </c>
      <c r="BO5" s="131">
        <f>'Kinder Zuschuss'!AV13</f>
        <v>0</v>
      </c>
      <c r="BP5" s="134">
        <f>'Kinder Zuschuss'!H25</f>
        <v>0</v>
      </c>
      <c r="BQ5" s="134">
        <f>'Kinder Zuschuss'!W25</f>
        <v>0</v>
      </c>
      <c r="BR5" s="131">
        <f>'Kinder Zuschuss'!$AX$18</f>
        <v>0</v>
      </c>
      <c r="BS5" s="132">
        <f>'Kinder Zuschuss'!$AX$19</f>
        <v>0</v>
      </c>
      <c r="BT5" s="132">
        <f>'Kinder Zuschuss'!$AX$20</f>
        <v>0</v>
      </c>
      <c r="BU5" s="132" t="str">
        <f>'Kinder Zuschuss'!$AX$21</f>
        <v/>
      </c>
      <c r="BV5" s="132">
        <f>'Kinder Zuschuss'!$AX$22</f>
        <v>0</v>
      </c>
      <c r="BW5" s="132">
        <f>'Kinder Zuschuss'!$AX$23</f>
        <v>0</v>
      </c>
      <c r="BX5" s="132">
        <f>'Kinder Zuschuss'!$AX$24</f>
        <v>0</v>
      </c>
      <c r="BY5" s="132">
        <f>'Kinder Zuschuss'!$AX$25</f>
        <v>0</v>
      </c>
      <c r="BZ5" s="132">
        <f>'Kinder Zuschuss'!$AX$26</f>
        <v>0</v>
      </c>
      <c r="CA5" s="132">
        <f>'Kinder Zuschuss'!$AX$27</f>
        <v>0</v>
      </c>
      <c r="CB5" s="132" t="str">
        <f>'Kinder Zuschuss'!$AX$28</f>
        <v xml:space="preserve"> </v>
      </c>
      <c r="CC5" s="133">
        <f>Anleitung!$C$1</f>
        <v>41596</v>
      </c>
      <c r="CD5" s="135">
        <f>Allgemeines!B27</f>
        <v>0</v>
      </c>
      <c r="CE5" s="135">
        <f>'Kinder Zuschuss'!H5</f>
        <v>0</v>
      </c>
      <c r="CF5" s="135">
        <f>'Kinder Zuschuss'!H6</f>
        <v>0</v>
      </c>
      <c r="CG5" s="131">
        <f>Allgemeines!$B$15</f>
        <v>0</v>
      </c>
      <c r="CH5" s="131">
        <f>Allgemeines!$F$8</f>
        <v>0</v>
      </c>
      <c r="CI5" s="131">
        <f>Allgemeines!$F$14</f>
        <v>0</v>
      </c>
      <c r="CJ5" s="255">
        <f>'Kinder Zuschuss'!$AL$17</f>
        <v>0</v>
      </c>
      <c r="CK5" s="143" t="s">
        <v>166</v>
      </c>
    </row>
    <row r="6" spans="1:89" s="72" customFormat="1" x14ac:dyDescent="0.2">
      <c r="A6" s="130">
        <f>Allgemeines!B28</f>
        <v>0</v>
      </c>
      <c r="B6" s="131">
        <f>Allgemeines!$B$3</f>
        <v>0</v>
      </c>
      <c r="C6" s="131">
        <f>Allgemeines!$B$4</f>
        <v>0</v>
      </c>
      <c r="D6" s="131">
        <f>Allgemeines!$B$5</f>
        <v>0</v>
      </c>
      <c r="E6" s="131">
        <f>Allgemeines!$B$6</f>
        <v>0</v>
      </c>
      <c r="F6" s="131">
        <f>Allgemeines!$B$7</f>
        <v>0</v>
      </c>
      <c r="G6" s="131">
        <f>Allgemeines!$B$8</f>
        <v>0</v>
      </c>
      <c r="H6" s="131">
        <f>Allgemeines!$B$9</f>
        <v>0</v>
      </c>
      <c r="I6" s="131">
        <f>Allgemeines!$B$10</f>
        <v>0</v>
      </c>
      <c r="J6" s="131">
        <f>Allgemeines!$B$11</f>
        <v>0</v>
      </c>
      <c r="K6" s="131">
        <f>Allgemeines!$B$14</f>
        <v>0</v>
      </c>
      <c r="L6" s="131">
        <f>Allgemeines!$B$16</f>
        <v>0</v>
      </c>
      <c r="M6" s="131">
        <f>Allgemeines!$B$17</f>
        <v>0</v>
      </c>
      <c r="N6" s="131">
        <f>Allgemeines!$F$3</f>
        <v>0</v>
      </c>
      <c r="O6" s="131">
        <f>Allgemeines!$F$4</f>
        <v>0</v>
      </c>
      <c r="P6" s="131">
        <f>Allgemeines!$F$5</f>
        <v>0</v>
      </c>
      <c r="Q6" s="131">
        <f>Allgemeines!$F$6</f>
        <v>0</v>
      </c>
      <c r="R6" s="131">
        <f>Allgemeines!$F$7</f>
        <v>0</v>
      </c>
      <c r="S6" s="132">
        <f>Allgemeines!$F$9</f>
        <v>0</v>
      </c>
      <c r="T6" s="132">
        <f>Allgemeines!$F$11</f>
        <v>4.5</v>
      </c>
      <c r="U6" s="133">
        <f>Allgemeines!$F$12</f>
        <v>0</v>
      </c>
      <c r="V6" s="131">
        <f>Allgemeines!$F$13</f>
        <v>0</v>
      </c>
      <c r="W6" s="131">
        <f>Allgemeines!$F$15</f>
        <v>0</v>
      </c>
      <c r="X6" s="131">
        <f>Allgemeines!$F$17</f>
        <v>25</v>
      </c>
      <c r="Y6" s="131">
        <f>'Kinder Zuschuss'!I7</f>
        <v>0</v>
      </c>
      <c r="Z6" s="131">
        <f>'Kinder Zuschuss'!I8</f>
        <v>0</v>
      </c>
      <c r="AA6" s="131">
        <f>'Kinder Zuschuss'!I9</f>
        <v>0</v>
      </c>
      <c r="AB6" s="131">
        <f>'Kinder Zuschuss'!I10</f>
        <v>0</v>
      </c>
      <c r="AC6" s="131">
        <f>'Kinder Zuschuss'!I11</f>
        <v>0</v>
      </c>
      <c r="AD6" s="131">
        <f>'Kinder Zuschuss'!I12</f>
        <v>0</v>
      </c>
      <c r="AE6" s="131">
        <f>'Kinder Zuschuss'!I13</f>
        <v>0</v>
      </c>
      <c r="AF6" s="131">
        <f>'Kinder Zuschuss'!S5</f>
        <v>0</v>
      </c>
      <c r="AG6" s="131">
        <f>'Kinder Zuschuss'!S6</f>
        <v>0</v>
      </c>
      <c r="AH6" s="131">
        <f>'Kinder Zuschuss'!S7</f>
        <v>0</v>
      </c>
      <c r="AI6" s="131">
        <f>'Kinder Zuschuss'!S8</f>
        <v>0</v>
      </c>
      <c r="AJ6" s="131">
        <f>'Kinder Zuschuss'!S9</f>
        <v>0</v>
      </c>
      <c r="AK6" s="131">
        <f>'Kinder Zuschuss'!S10</f>
        <v>0</v>
      </c>
      <c r="AL6" s="131">
        <f>'Kinder Zuschuss'!S11</f>
        <v>0</v>
      </c>
      <c r="AM6" s="131">
        <f>'Kinder Zuschuss'!S12</f>
        <v>0</v>
      </c>
      <c r="AN6" s="131">
        <f>'Kinder Zuschuss'!S13</f>
        <v>0</v>
      </c>
      <c r="AO6" s="131">
        <f>'Kinder Zuschuss'!AC5</f>
        <v>0</v>
      </c>
      <c r="AP6" s="131">
        <f>'Kinder Zuschuss'!AC6</f>
        <v>0</v>
      </c>
      <c r="AQ6" s="131">
        <f>'Kinder Zuschuss'!AC7</f>
        <v>0</v>
      </c>
      <c r="AR6" s="131">
        <f>'Kinder Zuschuss'!AC8</f>
        <v>0</v>
      </c>
      <c r="AS6" s="131">
        <f>'Kinder Zuschuss'!AC9</f>
        <v>0</v>
      </c>
      <c r="AT6" s="131">
        <f>'Kinder Zuschuss'!AC10</f>
        <v>0</v>
      </c>
      <c r="AU6" s="131">
        <f>'Kinder Zuschuss'!AC11</f>
        <v>0</v>
      </c>
      <c r="AV6" s="131">
        <f>'Kinder Zuschuss'!AC12</f>
        <v>0</v>
      </c>
      <c r="AW6" s="131">
        <f>'Kinder Zuschuss'!AC13</f>
        <v>0</v>
      </c>
      <c r="AX6" s="131">
        <f>'Kinder Zuschuss'!AM5</f>
        <v>0</v>
      </c>
      <c r="AY6" s="131">
        <f>'Kinder Zuschuss'!AM6</f>
        <v>0</v>
      </c>
      <c r="AZ6" s="131">
        <f>'Kinder Zuschuss'!AM7</f>
        <v>0</v>
      </c>
      <c r="BA6" s="131">
        <f>'Kinder Zuschuss'!AM8</f>
        <v>0</v>
      </c>
      <c r="BB6" s="131">
        <f>'Kinder Zuschuss'!AM9</f>
        <v>0</v>
      </c>
      <c r="BC6" s="131">
        <f>'Kinder Zuschuss'!AM10</f>
        <v>0</v>
      </c>
      <c r="BD6" s="131">
        <f>'Kinder Zuschuss'!AM11</f>
        <v>0</v>
      </c>
      <c r="BE6" s="131">
        <f>'Kinder Zuschuss'!AM12</f>
        <v>0</v>
      </c>
      <c r="BF6" s="131">
        <f>'Kinder Zuschuss'!AM13</f>
        <v>0</v>
      </c>
      <c r="BG6" s="131">
        <f>'Kinder Zuschuss'!AW5</f>
        <v>0</v>
      </c>
      <c r="BH6" s="131">
        <f>'Kinder Zuschuss'!AW6</f>
        <v>0</v>
      </c>
      <c r="BI6" s="131">
        <f>'Kinder Zuschuss'!AW7</f>
        <v>0</v>
      </c>
      <c r="BJ6" s="131">
        <f>'Kinder Zuschuss'!AW8</f>
        <v>0</v>
      </c>
      <c r="BK6" s="131">
        <f>'Kinder Zuschuss'!AW9</f>
        <v>0</v>
      </c>
      <c r="BL6" s="131">
        <f>'Kinder Zuschuss'!AW10</f>
        <v>0</v>
      </c>
      <c r="BM6" s="131">
        <f>'Kinder Zuschuss'!AW11</f>
        <v>0</v>
      </c>
      <c r="BN6" s="131">
        <f>'Kinder Zuschuss'!AW12</f>
        <v>0</v>
      </c>
      <c r="BO6" s="131">
        <f>'Kinder Zuschuss'!AW13</f>
        <v>0</v>
      </c>
      <c r="BP6" s="134">
        <f>'Kinder Zuschuss'!H26</f>
        <v>0</v>
      </c>
      <c r="BQ6" s="134">
        <f>'Kinder Zuschuss'!W26</f>
        <v>0</v>
      </c>
      <c r="BR6" s="131">
        <f>'Kinder Zuschuss'!$AX$18</f>
        <v>0</v>
      </c>
      <c r="BS6" s="132">
        <f>'Kinder Zuschuss'!$AX$19</f>
        <v>0</v>
      </c>
      <c r="BT6" s="132">
        <f>'Kinder Zuschuss'!$AX$20</f>
        <v>0</v>
      </c>
      <c r="BU6" s="132" t="str">
        <f>'Kinder Zuschuss'!$AX$21</f>
        <v/>
      </c>
      <c r="BV6" s="132">
        <f>'Kinder Zuschuss'!$AX$22</f>
        <v>0</v>
      </c>
      <c r="BW6" s="132">
        <f>'Kinder Zuschuss'!$AX$23</f>
        <v>0</v>
      </c>
      <c r="BX6" s="132">
        <f>'Kinder Zuschuss'!$AX$24</f>
        <v>0</v>
      </c>
      <c r="BY6" s="132">
        <f>'Kinder Zuschuss'!$AX$25</f>
        <v>0</v>
      </c>
      <c r="BZ6" s="132">
        <f>'Kinder Zuschuss'!$AX$26</f>
        <v>0</v>
      </c>
      <c r="CA6" s="132">
        <f>'Kinder Zuschuss'!$AX$27</f>
        <v>0</v>
      </c>
      <c r="CB6" s="132" t="str">
        <f>'Kinder Zuschuss'!$AX$28</f>
        <v xml:space="preserve"> </v>
      </c>
      <c r="CC6" s="133">
        <f>Anleitung!$C$1</f>
        <v>41596</v>
      </c>
      <c r="CD6" s="135">
        <f>Allgemeines!B28</f>
        <v>0</v>
      </c>
      <c r="CE6" s="135">
        <f>'Kinder Zuschuss'!I5</f>
        <v>0</v>
      </c>
      <c r="CF6" s="135">
        <f>'Kinder Zuschuss'!I6</f>
        <v>0</v>
      </c>
      <c r="CG6" s="131">
        <f>Allgemeines!$B$15</f>
        <v>0</v>
      </c>
      <c r="CH6" s="131">
        <f>Allgemeines!$F$8</f>
        <v>0</v>
      </c>
      <c r="CI6" s="131">
        <f>Allgemeines!$F$14</f>
        <v>0</v>
      </c>
      <c r="CJ6" s="255">
        <f>'Kinder Zuschuss'!$AM$17</f>
        <v>0</v>
      </c>
      <c r="CK6" s="143" t="s">
        <v>166</v>
      </c>
    </row>
    <row r="7" spans="1:89" s="72" customFormat="1" x14ac:dyDescent="0.2">
      <c r="A7" s="130">
        <f>Allgemeines!B29</f>
        <v>0</v>
      </c>
      <c r="B7" s="131">
        <f>Allgemeines!$B$3</f>
        <v>0</v>
      </c>
      <c r="C7" s="131">
        <f>Allgemeines!$B$4</f>
        <v>0</v>
      </c>
      <c r="D7" s="131">
        <f>Allgemeines!$B$5</f>
        <v>0</v>
      </c>
      <c r="E7" s="131">
        <f>Allgemeines!$B$6</f>
        <v>0</v>
      </c>
      <c r="F7" s="131">
        <f>Allgemeines!$B$7</f>
        <v>0</v>
      </c>
      <c r="G7" s="131">
        <f>Allgemeines!$B$8</f>
        <v>0</v>
      </c>
      <c r="H7" s="131">
        <f>Allgemeines!$B$9</f>
        <v>0</v>
      </c>
      <c r="I7" s="131">
        <f>Allgemeines!$B$10</f>
        <v>0</v>
      </c>
      <c r="J7" s="131">
        <f>Allgemeines!$B$11</f>
        <v>0</v>
      </c>
      <c r="K7" s="131">
        <f>Allgemeines!$B$14</f>
        <v>0</v>
      </c>
      <c r="L7" s="131">
        <f>Allgemeines!$B$16</f>
        <v>0</v>
      </c>
      <c r="M7" s="131">
        <f>Allgemeines!$B$17</f>
        <v>0</v>
      </c>
      <c r="N7" s="131">
        <f>Allgemeines!$F$3</f>
        <v>0</v>
      </c>
      <c r="O7" s="131">
        <f>Allgemeines!$F$4</f>
        <v>0</v>
      </c>
      <c r="P7" s="131">
        <f>Allgemeines!$F$5</f>
        <v>0</v>
      </c>
      <c r="Q7" s="131">
        <f>Allgemeines!$F$6</f>
        <v>0</v>
      </c>
      <c r="R7" s="131">
        <f>Allgemeines!$F$7</f>
        <v>0</v>
      </c>
      <c r="S7" s="132">
        <f>Allgemeines!$F$9</f>
        <v>0</v>
      </c>
      <c r="T7" s="132">
        <f>Allgemeines!$F$11</f>
        <v>4.5</v>
      </c>
      <c r="U7" s="133">
        <f>Allgemeines!$F$12</f>
        <v>0</v>
      </c>
      <c r="V7" s="131">
        <f>Allgemeines!$F$13</f>
        <v>0</v>
      </c>
      <c r="W7" s="131">
        <f>Allgemeines!$F$15</f>
        <v>0</v>
      </c>
      <c r="X7" s="131">
        <f>Allgemeines!$F$17</f>
        <v>25</v>
      </c>
      <c r="Y7" s="131">
        <f>'Kinder Zuschuss'!J7</f>
        <v>0</v>
      </c>
      <c r="Z7" s="131">
        <f>'Kinder Zuschuss'!J8</f>
        <v>0</v>
      </c>
      <c r="AA7" s="131">
        <f>'Kinder Zuschuss'!J9</f>
        <v>0</v>
      </c>
      <c r="AB7" s="131">
        <f>'Kinder Zuschuss'!J10</f>
        <v>0</v>
      </c>
      <c r="AC7" s="131">
        <f>'Kinder Zuschuss'!J11</f>
        <v>0</v>
      </c>
      <c r="AD7" s="131">
        <f>'Kinder Zuschuss'!J12</f>
        <v>0</v>
      </c>
      <c r="AE7" s="131">
        <f>'Kinder Zuschuss'!J13</f>
        <v>0</v>
      </c>
      <c r="AF7" s="131">
        <f>'Kinder Zuschuss'!T5</f>
        <v>0</v>
      </c>
      <c r="AG7" s="131">
        <f>'Kinder Zuschuss'!T6</f>
        <v>0</v>
      </c>
      <c r="AH7" s="131">
        <f>'Kinder Zuschuss'!T7</f>
        <v>0</v>
      </c>
      <c r="AI7" s="131">
        <f>'Kinder Zuschuss'!T8</f>
        <v>0</v>
      </c>
      <c r="AJ7" s="131">
        <f>'Kinder Zuschuss'!T9</f>
        <v>0</v>
      </c>
      <c r="AK7" s="131">
        <f>'Kinder Zuschuss'!T10</f>
        <v>0</v>
      </c>
      <c r="AL7" s="131">
        <f>'Kinder Zuschuss'!T11</f>
        <v>0</v>
      </c>
      <c r="AM7" s="131">
        <f>'Kinder Zuschuss'!T12</f>
        <v>0</v>
      </c>
      <c r="AN7" s="131">
        <f>'Kinder Zuschuss'!T13</f>
        <v>0</v>
      </c>
      <c r="AO7" s="131">
        <f>'Kinder Zuschuss'!AD5</f>
        <v>0</v>
      </c>
      <c r="AP7" s="131">
        <f>'Kinder Zuschuss'!AD6</f>
        <v>0</v>
      </c>
      <c r="AQ7" s="131">
        <f>'Kinder Zuschuss'!AD7</f>
        <v>0</v>
      </c>
      <c r="AR7" s="131">
        <f>'Kinder Zuschuss'!AD8</f>
        <v>0</v>
      </c>
      <c r="AS7" s="131">
        <f>'Kinder Zuschuss'!AD9</f>
        <v>0</v>
      </c>
      <c r="AT7" s="131">
        <f>'Kinder Zuschuss'!AD10</f>
        <v>0</v>
      </c>
      <c r="AU7" s="131">
        <f>'Kinder Zuschuss'!AD11</f>
        <v>0</v>
      </c>
      <c r="AV7" s="131">
        <f>'Kinder Zuschuss'!AD12</f>
        <v>0</v>
      </c>
      <c r="AW7" s="131">
        <f>'Kinder Zuschuss'!AD13</f>
        <v>0</v>
      </c>
      <c r="AX7" s="131">
        <f>'Kinder Zuschuss'!AN5</f>
        <v>0</v>
      </c>
      <c r="AY7" s="131">
        <f>'Kinder Zuschuss'!AN6</f>
        <v>0</v>
      </c>
      <c r="AZ7" s="131">
        <f>'Kinder Zuschuss'!AN7</f>
        <v>0</v>
      </c>
      <c r="BA7" s="131">
        <f>'Kinder Zuschuss'!AN8</f>
        <v>0</v>
      </c>
      <c r="BB7" s="131">
        <f>'Kinder Zuschuss'!AN9</f>
        <v>0</v>
      </c>
      <c r="BC7" s="131">
        <f>'Kinder Zuschuss'!AN10</f>
        <v>0</v>
      </c>
      <c r="BD7" s="131">
        <f>'Kinder Zuschuss'!AN11</f>
        <v>0</v>
      </c>
      <c r="BE7" s="131">
        <f>'Kinder Zuschuss'!AN12</f>
        <v>0</v>
      </c>
      <c r="BF7" s="131">
        <f>'Kinder Zuschuss'!AN13</f>
        <v>0</v>
      </c>
      <c r="BG7" s="131">
        <f>'Kinder Zuschuss'!AX5</f>
        <v>0</v>
      </c>
      <c r="BH7" s="131">
        <f>'Kinder Zuschuss'!AX6</f>
        <v>0</v>
      </c>
      <c r="BI7" s="131">
        <f>'Kinder Zuschuss'!AX7</f>
        <v>0</v>
      </c>
      <c r="BJ7" s="131">
        <f>'Kinder Zuschuss'!AX8</f>
        <v>0</v>
      </c>
      <c r="BK7" s="131">
        <f>'Kinder Zuschuss'!AX9</f>
        <v>0</v>
      </c>
      <c r="BL7" s="131">
        <f>'Kinder Zuschuss'!AX10</f>
        <v>0</v>
      </c>
      <c r="BM7" s="131">
        <f>'Kinder Zuschuss'!AX11</f>
        <v>0</v>
      </c>
      <c r="BN7" s="131">
        <f>'Kinder Zuschuss'!AX12</f>
        <v>0</v>
      </c>
      <c r="BO7" s="131">
        <f>'Kinder Zuschuss'!AX13</f>
        <v>0</v>
      </c>
      <c r="BP7" s="134">
        <f>'Kinder Zuschuss'!H27</f>
        <v>0</v>
      </c>
      <c r="BQ7" s="134">
        <f>'Kinder Zuschuss'!W27</f>
        <v>0</v>
      </c>
      <c r="BR7" s="131">
        <f>'Kinder Zuschuss'!$AX$18</f>
        <v>0</v>
      </c>
      <c r="BS7" s="132">
        <f>'Kinder Zuschuss'!$AX$19</f>
        <v>0</v>
      </c>
      <c r="BT7" s="132">
        <f>'Kinder Zuschuss'!$AX$20</f>
        <v>0</v>
      </c>
      <c r="BU7" s="132" t="str">
        <f>'Kinder Zuschuss'!$AX$21</f>
        <v/>
      </c>
      <c r="BV7" s="132">
        <f>'Kinder Zuschuss'!$AX$22</f>
        <v>0</v>
      </c>
      <c r="BW7" s="132">
        <f>'Kinder Zuschuss'!$AX$23</f>
        <v>0</v>
      </c>
      <c r="BX7" s="132">
        <f>'Kinder Zuschuss'!$AX$24</f>
        <v>0</v>
      </c>
      <c r="BY7" s="132">
        <f>'Kinder Zuschuss'!$AX$25</f>
        <v>0</v>
      </c>
      <c r="BZ7" s="132">
        <f>'Kinder Zuschuss'!$AX$26</f>
        <v>0</v>
      </c>
      <c r="CA7" s="132">
        <f>'Kinder Zuschuss'!$AX$27</f>
        <v>0</v>
      </c>
      <c r="CB7" s="132" t="str">
        <f>'Kinder Zuschuss'!$AX$28</f>
        <v xml:space="preserve"> </v>
      </c>
      <c r="CC7" s="133">
        <f>Anleitung!$C$1</f>
        <v>41596</v>
      </c>
      <c r="CD7" s="135">
        <f>Allgemeines!B29</f>
        <v>0</v>
      </c>
      <c r="CE7" s="135">
        <f>'Kinder Zuschuss'!J5</f>
        <v>0</v>
      </c>
      <c r="CF7" s="135">
        <f>'Kinder Zuschuss'!J6</f>
        <v>0</v>
      </c>
      <c r="CG7" s="131">
        <f>Allgemeines!$B$15</f>
        <v>0</v>
      </c>
      <c r="CH7" s="131">
        <f>Allgemeines!$F$8</f>
        <v>0</v>
      </c>
      <c r="CI7" s="131">
        <f>Allgemeines!$F$14</f>
        <v>0</v>
      </c>
      <c r="CJ7" s="255">
        <f>'Kinder Zuschuss'!$AN$17</f>
        <v>0</v>
      </c>
      <c r="CK7" s="143" t="s">
        <v>166</v>
      </c>
    </row>
    <row r="8" spans="1:89" s="72" customFormat="1" x14ac:dyDescent="0.2">
      <c r="A8" s="130">
        <f>Allgemeines!B30</f>
        <v>0</v>
      </c>
      <c r="B8" s="131">
        <f>Allgemeines!$B$3</f>
        <v>0</v>
      </c>
      <c r="C8" s="131">
        <f>Allgemeines!$B$4</f>
        <v>0</v>
      </c>
      <c r="D8" s="131">
        <f>Allgemeines!$B$5</f>
        <v>0</v>
      </c>
      <c r="E8" s="131">
        <f>Allgemeines!$B$6</f>
        <v>0</v>
      </c>
      <c r="F8" s="131">
        <f>Allgemeines!$B$7</f>
        <v>0</v>
      </c>
      <c r="G8" s="131">
        <f>Allgemeines!$B$8</f>
        <v>0</v>
      </c>
      <c r="H8" s="131">
        <f>Allgemeines!$B$9</f>
        <v>0</v>
      </c>
      <c r="I8" s="131">
        <f>Allgemeines!$B$10</f>
        <v>0</v>
      </c>
      <c r="J8" s="131">
        <f>Allgemeines!$B$11</f>
        <v>0</v>
      </c>
      <c r="K8" s="131">
        <f>Allgemeines!$B$14</f>
        <v>0</v>
      </c>
      <c r="L8" s="131">
        <f>Allgemeines!$B$16</f>
        <v>0</v>
      </c>
      <c r="M8" s="131">
        <f>Allgemeines!$B$17</f>
        <v>0</v>
      </c>
      <c r="N8" s="131">
        <f>Allgemeines!$F$3</f>
        <v>0</v>
      </c>
      <c r="O8" s="131">
        <f>Allgemeines!$F$4</f>
        <v>0</v>
      </c>
      <c r="P8" s="131">
        <f>Allgemeines!$F$5</f>
        <v>0</v>
      </c>
      <c r="Q8" s="131">
        <f>Allgemeines!$F$6</f>
        <v>0</v>
      </c>
      <c r="R8" s="131">
        <f>Allgemeines!$F$7</f>
        <v>0</v>
      </c>
      <c r="S8" s="132">
        <f>Allgemeines!$F$9</f>
        <v>0</v>
      </c>
      <c r="T8" s="132">
        <f>Allgemeines!$F$11</f>
        <v>4.5</v>
      </c>
      <c r="U8" s="133">
        <f>Allgemeines!$F$12</f>
        <v>0</v>
      </c>
      <c r="V8" s="131">
        <f>Allgemeines!$F$13</f>
        <v>0</v>
      </c>
      <c r="W8" s="131">
        <f>Allgemeines!$F$15</f>
        <v>0</v>
      </c>
      <c r="X8" s="131">
        <f>Allgemeines!$F$17</f>
        <v>25</v>
      </c>
      <c r="Y8" s="131">
        <f>'Kinder Zuschuss'!K7</f>
        <v>0</v>
      </c>
      <c r="Z8" s="131">
        <f>'Kinder Zuschuss'!K8</f>
        <v>0</v>
      </c>
      <c r="AA8" s="131">
        <f>'Kinder Zuschuss'!K9</f>
        <v>0</v>
      </c>
      <c r="AB8" s="131">
        <f>'Kinder Zuschuss'!K10</f>
        <v>0</v>
      </c>
      <c r="AC8" s="131">
        <f>'Kinder Zuschuss'!K11</f>
        <v>0</v>
      </c>
      <c r="AD8" s="131">
        <f>'Kinder Zuschuss'!K12</f>
        <v>0</v>
      </c>
      <c r="AE8" s="131">
        <f>'Kinder Zuschuss'!K13</f>
        <v>0</v>
      </c>
      <c r="AF8" s="131">
        <f>'Kinder Zuschuss'!U5</f>
        <v>0</v>
      </c>
      <c r="AG8" s="131">
        <f>'Kinder Zuschuss'!U6</f>
        <v>0</v>
      </c>
      <c r="AH8" s="131">
        <f>'Kinder Zuschuss'!U7</f>
        <v>0</v>
      </c>
      <c r="AI8" s="131">
        <f>'Kinder Zuschuss'!U8</f>
        <v>0</v>
      </c>
      <c r="AJ8" s="131">
        <f>'Kinder Zuschuss'!U9</f>
        <v>0</v>
      </c>
      <c r="AK8" s="131">
        <f>'Kinder Zuschuss'!U10</f>
        <v>0</v>
      </c>
      <c r="AL8" s="131">
        <f>'Kinder Zuschuss'!U11</f>
        <v>0</v>
      </c>
      <c r="AM8" s="131">
        <f>'Kinder Zuschuss'!U12</f>
        <v>0</v>
      </c>
      <c r="AN8" s="131">
        <f>'Kinder Zuschuss'!U13</f>
        <v>0</v>
      </c>
      <c r="AO8" s="131">
        <f>'Kinder Zuschuss'!AE5</f>
        <v>0</v>
      </c>
      <c r="AP8" s="131">
        <f>'Kinder Zuschuss'!AE6</f>
        <v>0</v>
      </c>
      <c r="AQ8" s="131">
        <f>'Kinder Zuschuss'!AE7</f>
        <v>0</v>
      </c>
      <c r="AR8" s="131">
        <f>'Kinder Zuschuss'!AE8</f>
        <v>0</v>
      </c>
      <c r="AS8" s="131">
        <f>'Kinder Zuschuss'!AE9</f>
        <v>0</v>
      </c>
      <c r="AT8" s="131">
        <f>'Kinder Zuschuss'!AE10</f>
        <v>0</v>
      </c>
      <c r="AU8" s="131">
        <f>'Kinder Zuschuss'!AE11</f>
        <v>0</v>
      </c>
      <c r="AV8" s="131">
        <f>'Kinder Zuschuss'!AE12</f>
        <v>0</v>
      </c>
      <c r="AW8" s="131">
        <f>'Kinder Zuschuss'!AE13</f>
        <v>0</v>
      </c>
      <c r="AX8" s="131">
        <f>'Kinder Zuschuss'!AO5</f>
        <v>0</v>
      </c>
      <c r="AY8" s="131">
        <f>'Kinder Zuschuss'!AO6</f>
        <v>0</v>
      </c>
      <c r="AZ8" s="131">
        <f>'Kinder Zuschuss'!AO7</f>
        <v>0</v>
      </c>
      <c r="BA8" s="131">
        <f>'Kinder Zuschuss'!AO8</f>
        <v>0</v>
      </c>
      <c r="BB8" s="131">
        <f>'Kinder Zuschuss'!AO9</f>
        <v>0</v>
      </c>
      <c r="BC8" s="131">
        <f>'Kinder Zuschuss'!AO10</f>
        <v>0</v>
      </c>
      <c r="BD8" s="131">
        <f>'Kinder Zuschuss'!AO11</f>
        <v>0</v>
      </c>
      <c r="BE8" s="131">
        <f>'Kinder Zuschuss'!AO12</f>
        <v>0</v>
      </c>
      <c r="BF8" s="131">
        <f>'Kinder Zuschuss'!AO13</f>
        <v>0</v>
      </c>
      <c r="BG8" s="131">
        <f>'Kinder Zuschuss'!AY5</f>
        <v>0</v>
      </c>
      <c r="BH8" s="131">
        <f>'Kinder Zuschuss'!AY6</f>
        <v>0</v>
      </c>
      <c r="BI8" s="131">
        <f>'Kinder Zuschuss'!AY7</f>
        <v>0</v>
      </c>
      <c r="BJ8" s="131">
        <f>'Kinder Zuschuss'!AY8</f>
        <v>0</v>
      </c>
      <c r="BK8" s="131">
        <f>'Kinder Zuschuss'!AY9</f>
        <v>0</v>
      </c>
      <c r="BL8" s="131">
        <f>'Kinder Zuschuss'!AY10</f>
        <v>0</v>
      </c>
      <c r="BM8" s="131">
        <f>'Kinder Zuschuss'!AY11</f>
        <v>0</v>
      </c>
      <c r="BN8" s="131">
        <f>'Kinder Zuschuss'!AY12</f>
        <v>0</v>
      </c>
      <c r="BO8" s="131">
        <f>'Kinder Zuschuss'!AY13</f>
        <v>0</v>
      </c>
      <c r="BP8" s="134">
        <f>'Kinder Zuschuss'!H28</f>
        <v>0</v>
      </c>
      <c r="BQ8" s="134">
        <f>'Kinder Zuschuss'!W28</f>
        <v>0</v>
      </c>
      <c r="BR8" s="131">
        <f>'Kinder Zuschuss'!$AX$18</f>
        <v>0</v>
      </c>
      <c r="BS8" s="132">
        <f>'Kinder Zuschuss'!$AX$19</f>
        <v>0</v>
      </c>
      <c r="BT8" s="132">
        <f>'Kinder Zuschuss'!$AX$20</f>
        <v>0</v>
      </c>
      <c r="BU8" s="132" t="str">
        <f>'Kinder Zuschuss'!$AX$21</f>
        <v/>
      </c>
      <c r="BV8" s="132">
        <f>'Kinder Zuschuss'!$AX$22</f>
        <v>0</v>
      </c>
      <c r="BW8" s="132">
        <f>'Kinder Zuschuss'!$AX$23</f>
        <v>0</v>
      </c>
      <c r="BX8" s="132">
        <f>'Kinder Zuschuss'!$AX$24</f>
        <v>0</v>
      </c>
      <c r="BY8" s="132">
        <f>'Kinder Zuschuss'!$AX$25</f>
        <v>0</v>
      </c>
      <c r="BZ8" s="132">
        <f>'Kinder Zuschuss'!$AX$26</f>
        <v>0</v>
      </c>
      <c r="CA8" s="132">
        <f>'Kinder Zuschuss'!$AX$27</f>
        <v>0</v>
      </c>
      <c r="CB8" s="132" t="str">
        <f>'Kinder Zuschuss'!$AX$28</f>
        <v xml:space="preserve"> </v>
      </c>
      <c r="CC8" s="133">
        <f>Anleitung!$C$1</f>
        <v>41596</v>
      </c>
      <c r="CD8" s="135">
        <f>Allgemeines!B30</f>
        <v>0</v>
      </c>
      <c r="CE8" s="135">
        <f>'Kinder Zuschuss'!K5</f>
        <v>0</v>
      </c>
      <c r="CF8" s="135">
        <f>'Kinder Zuschuss'!K6</f>
        <v>0</v>
      </c>
      <c r="CG8" s="131">
        <f>Allgemeines!$B$15</f>
        <v>0</v>
      </c>
      <c r="CH8" s="131">
        <f>Allgemeines!$F$8</f>
        <v>0</v>
      </c>
      <c r="CI8" s="131">
        <f>Allgemeines!$F$14</f>
        <v>0</v>
      </c>
      <c r="CJ8" s="255">
        <f>'Kinder Zuschuss'!$AO$17</f>
        <v>0</v>
      </c>
      <c r="CK8" s="143" t="s">
        <v>166</v>
      </c>
    </row>
    <row r="9" spans="1:89" s="72" customFormat="1" x14ac:dyDescent="0.2">
      <c r="A9" s="130">
        <f>Allgemeines!B31</f>
        <v>0</v>
      </c>
      <c r="B9" s="131">
        <f>Allgemeines!$B$3</f>
        <v>0</v>
      </c>
      <c r="C9" s="131">
        <f>Allgemeines!$B$4</f>
        <v>0</v>
      </c>
      <c r="D9" s="131">
        <f>Allgemeines!$B$5</f>
        <v>0</v>
      </c>
      <c r="E9" s="131">
        <f>Allgemeines!$B$6</f>
        <v>0</v>
      </c>
      <c r="F9" s="131">
        <f>Allgemeines!$B$7</f>
        <v>0</v>
      </c>
      <c r="G9" s="131">
        <f>Allgemeines!$B$8</f>
        <v>0</v>
      </c>
      <c r="H9" s="131">
        <f>Allgemeines!$B$9</f>
        <v>0</v>
      </c>
      <c r="I9" s="131">
        <f>Allgemeines!$B$10</f>
        <v>0</v>
      </c>
      <c r="J9" s="131">
        <f>Allgemeines!$B$11</f>
        <v>0</v>
      </c>
      <c r="K9" s="131">
        <f>Allgemeines!$B$14</f>
        <v>0</v>
      </c>
      <c r="L9" s="131">
        <f>Allgemeines!$B$16</f>
        <v>0</v>
      </c>
      <c r="M9" s="131">
        <f>Allgemeines!$B$17</f>
        <v>0</v>
      </c>
      <c r="N9" s="131">
        <f>Allgemeines!$F$3</f>
        <v>0</v>
      </c>
      <c r="O9" s="131">
        <f>Allgemeines!$F$4</f>
        <v>0</v>
      </c>
      <c r="P9" s="131">
        <f>Allgemeines!$F$5</f>
        <v>0</v>
      </c>
      <c r="Q9" s="131">
        <f>Allgemeines!$F$6</f>
        <v>0</v>
      </c>
      <c r="R9" s="131">
        <f>Allgemeines!$F$7</f>
        <v>0</v>
      </c>
      <c r="S9" s="132">
        <f>Allgemeines!$F$9</f>
        <v>0</v>
      </c>
      <c r="T9" s="132">
        <f>Allgemeines!$F$11</f>
        <v>4.5</v>
      </c>
      <c r="U9" s="133">
        <f>Allgemeines!$F$12</f>
        <v>0</v>
      </c>
      <c r="V9" s="131">
        <f>Allgemeines!$F$13</f>
        <v>0</v>
      </c>
      <c r="W9" s="131">
        <f>Allgemeines!$F$15</f>
        <v>0</v>
      </c>
      <c r="X9" s="131">
        <f>Allgemeines!$F$17</f>
        <v>25</v>
      </c>
      <c r="Y9" s="131">
        <f>'Kinder Zuschuss'!L7</f>
        <v>0</v>
      </c>
      <c r="Z9" s="131">
        <f>'Kinder Zuschuss'!L8</f>
        <v>0</v>
      </c>
      <c r="AA9" s="131">
        <f>'Kinder Zuschuss'!L9</f>
        <v>0</v>
      </c>
      <c r="AB9" s="131">
        <f>'Kinder Zuschuss'!L10</f>
        <v>0</v>
      </c>
      <c r="AC9" s="131">
        <f>'Kinder Zuschuss'!L11</f>
        <v>0</v>
      </c>
      <c r="AD9" s="131">
        <f>'Kinder Zuschuss'!L12</f>
        <v>0</v>
      </c>
      <c r="AE9" s="131">
        <f>'Kinder Zuschuss'!L13</f>
        <v>0</v>
      </c>
      <c r="AF9" s="131">
        <f>'Kinder Zuschuss'!V5</f>
        <v>0</v>
      </c>
      <c r="AG9" s="131">
        <f>'Kinder Zuschuss'!V6</f>
        <v>0</v>
      </c>
      <c r="AH9" s="131">
        <f>'Kinder Zuschuss'!V7</f>
        <v>0</v>
      </c>
      <c r="AI9" s="131">
        <f>'Kinder Zuschuss'!V8</f>
        <v>0</v>
      </c>
      <c r="AJ9" s="131">
        <f>'Kinder Zuschuss'!V9</f>
        <v>0</v>
      </c>
      <c r="AK9" s="131">
        <f>'Kinder Zuschuss'!V10</f>
        <v>0</v>
      </c>
      <c r="AL9" s="131">
        <f>'Kinder Zuschuss'!V11</f>
        <v>0</v>
      </c>
      <c r="AM9" s="131">
        <f>'Kinder Zuschuss'!V12</f>
        <v>0</v>
      </c>
      <c r="AN9" s="131">
        <f>'Kinder Zuschuss'!V13</f>
        <v>0</v>
      </c>
      <c r="AO9" s="131">
        <f>'Kinder Zuschuss'!AF5</f>
        <v>0</v>
      </c>
      <c r="AP9" s="131">
        <f>'Kinder Zuschuss'!AF6</f>
        <v>0</v>
      </c>
      <c r="AQ9" s="131">
        <f>'Kinder Zuschuss'!AF7</f>
        <v>0</v>
      </c>
      <c r="AR9" s="131">
        <f>'Kinder Zuschuss'!AF8</f>
        <v>0</v>
      </c>
      <c r="AS9" s="131">
        <f>'Kinder Zuschuss'!AF9</f>
        <v>0</v>
      </c>
      <c r="AT9" s="131">
        <f>'Kinder Zuschuss'!AF10</f>
        <v>0</v>
      </c>
      <c r="AU9" s="131">
        <f>'Kinder Zuschuss'!AF11</f>
        <v>0</v>
      </c>
      <c r="AV9" s="131">
        <f>'Kinder Zuschuss'!AF12</f>
        <v>0</v>
      </c>
      <c r="AW9" s="131">
        <f>'Kinder Zuschuss'!AF13</f>
        <v>0</v>
      </c>
      <c r="AX9" s="131">
        <f>'Kinder Zuschuss'!AP5</f>
        <v>0</v>
      </c>
      <c r="AY9" s="131">
        <f>'Kinder Zuschuss'!AP6</f>
        <v>0</v>
      </c>
      <c r="AZ9" s="131">
        <f>'Kinder Zuschuss'!AP7</f>
        <v>0</v>
      </c>
      <c r="BA9" s="131">
        <f>'Kinder Zuschuss'!AP8</f>
        <v>0</v>
      </c>
      <c r="BB9" s="131">
        <f>'Kinder Zuschuss'!AP9</f>
        <v>0</v>
      </c>
      <c r="BC9" s="131">
        <f>'Kinder Zuschuss'!AP10</f>
        <v>0</v>
      </c>
      <c r="BD9" s="131">
        <f>'Kinder Zuschuss'!AP11</f>
        <v>0</v>
      </c>
      <c r="BE9" s="131">
        <f>'Kinder Zuschuss'!AP12</f>
        <v>0</v>
      </c>
      <c r="BF9" s="131">
        <f>'Kinder Zuschuss'!AP13</f>
        <v>0</v>
      </c>
      <c r="BG9" s="131">
        <f>'Kinder Zuschuss'!AZ5</f>
        <v>0</v>
      </c>
      <c r="BH9" s="131">
        <f>'Kinder Zuschuss'!AZ6</f>
        <v>0</v>
      </c>
      <c r="BI9" s="131">
        <f>'Kinder Zuschuss'!AZ7</f>
        <v>0</v>
      </c>
      <c r="BJ9" s="131">
        <f>'Kinder Zuschuss'!AZ8</f>
        <v>0</v>
      </c>
      <c r="BK9" s="131">
        <f>'Kinder Zuschuss'!AZ9</f>
        <v>0</v>
      </c>
      <c r="BL9" s="131">
        <f>'Kinder Zuschuss'!AZ10</f>
        <v>0</v>
      </c>
      <c r="BM9" s="131">
        <f>'Kinder Zuschuss'!AZ11</f>
        <v>0</v>
      </c>
      <c r="BN9" s="131">
        <f>'Kinder Zuschuss'!AZ12</f>
        <v>0</v>
      </c>
      <c r="BO9" s="131">
        <f>'Kinder Zuschuss'!AZ13</f>
        <v>0</v>
      </c>
      <c r="BP9" s="134">
        <f>'Kinder Zuschuss'!H29</f>
        <v>0</v>
      </c>
      <c r="BQ9" s="134">
        <f>'Kinder Zuschuss'!W29</f>
        <v>0</v>
      </c>
      <c r="BR9" s="131">
        <f>'Kinder Zuschuss'!$AX$18</f>
        <v>0</v>
      </c>
      <c r="BS9" s="132">
        <f>'Kinder Zuschuss'!$AX$19</f>
        <v>0</v>
      </c>
      <c r="BT9" s="132">
        <f>'Kinder Zuschuss'!$AX$20</f>
        <v>0</v>
      </c>
      <c r="BU9" s="132" t="str">
        <f>'Kinder Zuschuss'!$AX$21</f>
        <v/>
      </c>
      <c r="BV9" s="132">
        <f>'Kinder Zuschuss'!$AX$22</f>
        <v>0</v>
      </c>
      <c r="BW9" s="132">
        <f>'Kinder Zuschuss'!$AX$23</f>
        <v>0</v>
      </c>
      <c r="BX9" s="132">
        <f>'Kinder Zuschuss'!$AX$24</f>
        <v>0</v>
      </c>
      <c r="BY9" s="132">
        <f>'Kinder Zuschuss'!$AX$25</f>
        <v>0</v>
      </c>
      <c r="BZ9" s="132">
        <f>'Kinder Zuschuss'!$AX$26</f>
        <v>0</v>
      </c>
      <c r="CA9" s="132">
        <f>'Kinder Zuschuss'!$AX$27</f>
        <v>0</v>
      </c>
      <c r="CB9" s="132" t="str">
        <f>'Kinder Zuschuss'!$AX$28</f>
        <v xml:space="preserve"> </v>
      </c>
      <c r="CC9" s="133">
        <f>Anleitung!$C$1</f>
        <v>41596</v>
      </c>
      <c r="CD9" s="135">
        <f>Allgemeines!B31</f>
        <v>0</v>
      </c>
      <c r="CE9" s="135">
        <f>'Kinder Zuschuss'!L5</f>
        <v>0</v>
      </c>
      <c r="CF9" s="135">
        <f>'Kinder Zuschuss'!L6</f>
        <v>0</v>
      </c>
      <c r="CG9" s="131">
        <f>Allgemeines!$B$15</f>
        <v>0</v>
      </c>
      <c r="CH9" s="131">
        <f>Allgemeines!$F$8</f>
        <v>0</v>
      </c>
      <c r="CI9" s="131">
        <f>Allgemeines!$F$14</f>
        <v>0</v>
      </c>
      <c r="CJ9" s="255">
        <f>'Kinder Zuschuss'!$AP17</f>
        <v>0</v>
      </c>
      <c r="CK9" s="143" t="s">
        <v>166</v>
      </c>
    </row>
    <row r="11" spans="1:89" ht="63.75" x14ac:dyDescent="0.2">
      <c r="A11" s="129" t="s">
        <v>137</v>
      </c>
    </row>
    <row r="12" spans="1:89" s="96" customFormat="1" x14ac:dyDescent="0.2">
      <c r="A12" s="95"/>
    </row>
    <row r="13" spans="1:89" ht="140.25" x14ac:dyDescent="0.2">
      <c r="A13" s="129" t="s">
        <v>167</v>
      </c>
    </row>
  </sheetData>
  <dataConsolidate/>
  <phoneticPr fontId="8"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Anleitung</vt:lpstr>
      <vt:lpstr>Allgemeines</vt:lpstr>
      <vt:lpstr>Personal</vt:lpstr>
      <vt:lpstr>Kinder Zuschuss</vt:lpstr>
      <vt:lpstr>Anträge</vt:lpstr>
      <vt:lpstr>Bescheid</vt:lpstr>
      <vt:lpstr>Bescheid_Bundesmittel</vt:lpstr>
      <vt:lpstr>Fördertabellen</vt:lpstr>
      <vt:lpstr>Daten</vt:lpstr>
      <vt:lpstr>Allgemeines!Druckbereich</vt:lpstr>
      <vt:lpstr>Anträge!Druckbereich</vt:lpstr>
      <vt:lpstr>Bescheid!Druckbereich</vt:lpstr>
      <vt:lpstr>Bescheid_Bundesmittel!Druckbereich</vt:lpstr>
      <vt:lpstr>'Kinder Zuschuss'!Druckbereich</vt:lpstr>
      <vt:lpstr>Gemeinden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Geier, Elfriede (StMAS)</dc:creator>
  <cp:lastModifiedBy>Geier, Elfriede (StMAS)</cp:lastModifiedBy>
  <cp:lastPrinted>2013-06-05T09:41:26Z</cp:lastPrinted>
  <dcterms:created xsi:type="dcterms:W3CDTF">2005-08-02T11:12:42Z</dcterms:created>
  <dcterms:modified xsi:type="dcterms:W3CDTF">2026-01-08T09:13:56Z</dcterms:modified>
</cp:coreProperties>
</file>